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10" sheetId="1" r:id="rId1"/>
  </sheets>
  <externalReferences>
    <externalReference r:id="rId4"/>
  </externalReferences>
  <definedNames>
    <definedName name="_xlnm.Print_Area" localSheetId="0">'2008-2010'!$A$1:$R$142</definedName>
  </definedNames>
  <calcPr fullCalcOnLoad="1"/>
</workbook>
</file>

<file path=xl/sharedStrings.xml><?xml version="1.0" encoding="utf-8"?>
<sst xmlns="http://schemas.openxmlformats.org/spreadsheetml/2006/main" count="275" uniqueCount="122">
  <si>
    <t>Tabela 17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</si>
  <si>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</si>
  <si>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</si>
  <si>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</si>
  <si>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</si>
  <si>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</si>
  <si>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</si>
  <si>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</si>
  <si>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</si>
  <si>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</si>
  <si>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</si>
  <si>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</si>
  <si>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</si>
  <si>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</si>
  <si>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</si>
  <si>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</si>
  <si>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</si>
  <si>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</si>
  <si>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</si>
  <si>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</si>
  <si>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S-1</t>
  </si>
  <si>
    <t>S-2</t>
  </si>
  <si>
    <t>S-3</t>
  </si>
  <si>
    <t>S-1 - Dotacja z funduszy strukturalnych UE</t>
  </si>
  <si>
    <t>S-2 - Dotacja z funduszy strukturalnych UE</t>
  </si>
  <si>
    <t>E-1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</si>
  <si>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</si>
  <si>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</si>
  <si>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</si>
  <si>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</si>
  <si>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</si>
  <si>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</si>
  <si>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</si>
  <si>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</si>
  <si>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</si>
  <si>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</si>
  <si>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</si>
  <si>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</si>
  <si>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</si>
  <si>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</si>
  <si>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Budowa infrastruktury kanalizacyjnej dla</t>
  </si>
  <si>
    <t>terenów przy ul. Gimnazjalnej</t>
  </si>
  <si>
    <t>Budowa infrastruktury wodociągowej dla</t>
  </si>
  <si>
    <t xml:space="preserve">terenów przy ul. Gimnazjalnej </t>
  </si>
  <si>
    <t xml:space="preserve">Poprawa dostępności komunikacyjnej </t>
  </si>
  <si>
    <t>I-1 - Dotacja z funduszy strukturalnych UE</t>
  </si>
  <si>
    <t>I-2 - Dotacja z funduszy strukturalnych UE</t>
  </si>
  <si>
    <t>I-3 - Dotacja z funduszy strukturalnych UE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</si>
  <si>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</si>
  <si>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</si>
  <si>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(obejmującej sołectwa Sierakowice i Rachowice) poprzez budowę kanalizacji sanitarnej i oczyszczalni ścieków</t>
  </si>
  <si>
    <t>Kod</t>
  </si>
  <si>
    <t>Okres</t>
  </si>
  <si>
    <t>realizacji</t>
  </si>
  <si>
    <t>Łączne nakłady</t>
  </si>
  <si>
    <t>2007-2010</t>
  </si>
  <si>
    <t>2008-2009</t>
  </si>
  <si>
    <t>2007-2009</t>
  </si>
  <si>
    <t>2008-2010</t>
  </si>
  <si>
    <t>Jednostka org. odpowiedzialna za realizację zadania</t>
  </si>
  <si>
    <t>Urząd Miejski w Sośnicowicach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</si>
  <si>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</si>
  <si>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</si>
  <si>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</si>
  <si>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</si>
  <si>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</si>
  <si>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</si>
  <si>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</si>
  <si>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</si>
  <si>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</si>
  <si>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</si>
  <si>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</si>
  <si>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</si>
  <si>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</si>
  <si>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</si>
  <si>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Urząd Miejski w Sośnicowicach; PWiK Gliwice</t>
  </si>
  <si>
    <t>700</t>
  </si>
  <si>
    <t>70005</t>
  </si>
  <si>
    <t xml:space="preserve">                      nadwyżki z lat ubiegłych</t>
  </si>
  <si>
    <t>do 2008</t>
  </si>
  <si>
    <t>Wydatki na projekty realizowane z niepodlegających zwrotowi środków ze źródeł zagranicznych</t>
  </si>
  <si>
    <t>środki własne budżetowe*</t>
  </si>
  <si>
    <t>S-4</t>
  </si>
  <si>
    <t>E-URZĄD w Sośnicowicach-Budowa elektronicznej platformy usług administracji publicznej wraz z systemem elektronicznego obiegu dokumentów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</si>
  <si>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</si>
  <si>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>S-3 - Dotacja z funduszy strukturalnych UE</t>
  </si>
  <si>
    <t>S-4 - Dotacja z funduszy strukturalnych UE</t>
  </si>
  <si>
    <t>środki gminy</t>
  </si>
  <si>
    <t xml:space="preserve"> - WFOŚiGW</t>
  </si>
  <si>
    <t>- GFOŚiGW</t>
  </si>
  <si>
    <t>E-2</t>
  </si>
  <si>
    <t>Budowa kanalizacji sanitarnej dla Kozłowa      (dofinansowanie zadania realizowanego przez PWiK Gliwice)</t>
  </si>
  <si>
    <t>PWiK Gliwice</t>
  </si>
  <si>
    <t>E-3</t>
  </si>
  <si>
    <t>Budowa kanalizacji sanitarnej w Bargłówce</t>
  </si>
  <si>
    <t>2011-2013</t>
  </si>
  <si>
    <t>RAZEM ŚRODKI GMINY w tym:</t>
  </si>
  <si>
    <t xml:space="preserve">    - WFOŚiGW (pożyczka)</t>
  </si>
  <si>
    <t xml:space="preserve">    - GFOŚiGW</t>
  </si>
  <si>
    <t>WFOŚiGW</t>
  </si>
  <si>
    <t>GFOŚiGW</t>
  </si>
  <si>
    <t>środki pomocowe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</si>
  <si>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</si>
  <si>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 xml:space="preserve">             - w tym ze środków własnych Gminy:</t>
  </si>
  <si>
    <t xml:space="preserve">                      roku budżetowego (bez pożyczek i środków pomocowych)</t>
  </si>
  <si>
    <t xml:space="preserve">                      WFOŚiGW</t>
  </si>
  <si>
    <t xml:space="preserve">                      GFOŚiGW</t>
  </si>
  <si>
    <t xml:space="preserve">             - środki pomocowe</t>
  </si>
  <si>
    <t>tabela</t>
  </si>
  <si>
    <t>pomocnicza</t>
  </si>
  <si>
    <t>Nazwa projektu</t>
  </si>
  <si>
    <t>Budowa sali sportowej przy SP w Sierakowicach</t>
  </si>
  <si>
    <t>Remont budynku Szkoły Podstawowej w Sośnicowicach, zagospodarowanie terenu wraz z budową boiska wielofunkcyjnego</t>
  </si>
  <si>
    <t>2008-2011</t>
  </si>
  <si>
    <t>2007-2013</t>
  </si>
  <si>
    <t>S-5</t>
  </si>
  <si>
    <t>Wzmocnienie potencjału administracji samorządowej</t>
  </si>
  <si>
    <t>Ośrodek Pomocy Społecznej w Łanach Wielkich</t>
  </si>
  <si>
    <t>S-6</t>
  </si>
  <si>
    <t>NOWE PERSPEKTYWY. PROGRAM AKTYWNEJ INTEGRACJI W GMINIE SOŚNICOWICE</t>
  </si>
  <si>
    <t>S6 - Dotacja z funduszy strukturalnych UE</t>
  </si>
  <si>
    <t>S5 - Dotacja z funduszy strukturalnych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</si>
</sst>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9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double"/>
      <right>
        <color indexed="63"/>
      </right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thin"/>
      <right style="thin"/>
      <top style="double"/>
      <bottom style="dotted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6" fillId="0" borderId="1" xfId="19" applyFont="1" applyBorder="1" applyAlignment="1">
      <alignment horizontal="center"/>
    </xf>
    <xf numFmtId="9" fontId="9" fillId="0" borderId="0" xfId="19" applyNumberFormat="1" applyFont="1">
      <alignment/>
    </xf>
    <xf numFmtId="0" fontId="2" fillId="2" borderId="2" xfId="19" applyFont="1" applyFill="1" applyBorder="1">
      <alignment/>
    </xf>
    <xf numFmtId="3" fontId="2" fillId="2" borderId="2" xfId="19" applyNumberFormat="1" applyFont="1" applyFill="1" applyBorder="1">
      <alignment/>
    </xf>
    <xf numFmtId="3" fontId="1" fillId="2" borderId="2" xfId="19" applyNumberFormat="1" applyFill="1" applyBorder="1">
      <alignment/>
    </xf>
    <xf numFmtId="0" fontId="1" fillId="2" borderId="2" xfId="19" applyFill="1" applyBorder="1">
      <alignment/>
    </xf>
    <xf numFmtId="0" fontId="1" fillId="2" borderId="0" xfId="19" applyFill="1">
      <alignment/>
    </xf>
    <xf numFmtId="0" fontId="6" fillId="0" borderId="3" xfId="19" applyFont="1" applyBorder="1" applyAlignment="1">
      <alignment horizontal="center"/>
    </xf>
    <xf numFmtId="3" fontId="6" fillId="0" borderId="3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4" xfId="19" applyFont="1" applyBorder="1" applyAlignment="1">
      <alignment horizontal="center"/>
    </xf>
    <xf numFmtId="3" fontId="6" fillId="0" borderId="4" xfId="19" applyNumberFormat="1" applyFont="1" applyBorder="1" applyAlignment="1">
      <alignment horizontal="center"/>
    </xf>
    <xf numFmtId="0" fontId="6" fillId="0" borderId="5" xfId="19" applyFont="1" applyBorder="1" applyAlignment="1">
      <alignment horizontal="center"/>
    </xf>
    <xf numFmtId="0" fontId="6" fillId="0" borderId="6" xfId="19" applyFont="1" applyBorder="1" applyAlignment="1">
      <alignment horizontal="center"/>
    </xf>
    <xf numFmtId="0" fontId="6" fillId="0" borderId="7" xfId="19" applyFont="1" applyBorder="1">
      <alignment/>
    </xf>
    <xf numFmtId="3" fontId="6" fillId="0" borderId="7" xfId="19" applyNumberFormat="1" applyFont="1" applyBorder="1">
      <alignment/>
    </xf>
    <xf numFmtId="0" fontId="6" fillId="0" borderId="0" xfId="19" applyFont="1">
      <alignment/>
    </xf>
    <xf numFmtId="0" fontId="6" fillId="0" borderId="8" xfId="19" applyFont="1" applyBorder="1">
      <alignment/>
    </xf>
    <xf numFmtId="3" fontId="10" fillId="0" borderId="8" xfId="19" applyNumberFormat="1" applyFont="1" applyBorder="1">
      <alignment/>
    </xf>
    <xf numFmtId="3" fontId="11" fillId="0" borderId="8" xfId="19" applyNumberFormat="1" applyFont="1" applyBorder="1">
      <alignment/>
    </xf>
    <xf numFmtId="0" fontId="10" fillId="0" borderId="0" xfId="19" applyFont="1">
      <alignment/>
    </xf>
    <xf numFmtId="0" fontId="1" fillId="0" borderId="7" xfId="19" applyFont="1" applyBorder="1">
      <alignment/>
    </xf>
    <xf numFmtId="3" fontId="1" fillId="0" borderId="7" xfId="19" applyNumberFormat="1" applyBorder="1">
      <alignment/>
    </xf>
    <xf numFmtId="3" fontId="1" fillId="0" borderId="9" xfId="19" applyNumberFormat="1" applyBorder="1">
      <alignment/>
    </xf>
    <xf numFmtId="3" fontId="1" fillId="0" borderId="9" xfId="19" applyNumberFormat="1" applyFont="1" applyBorder="1">
      <alignment/>
    </xf>
    <xf numFmtId="3" fontId="1" fillId="0" borderId="10" xfId="19" applyNumberFormat="1" applyFont="1" applyBorder="1">
      <alignment/>
    </xf>
    <xf numFmtId="3" fontId="10" fillId="0" borderId="11" xfId="19" applyNumberFormat="1" applyFont="1" applyBorder="1">
      <alignment/>
    </xf>
    <xf numFmtId="3" fontId="10" fillId="0" borderId="12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3" xfId="19" applyNumberFormat="1" applyFont="1" applyBorder="1">
      <alignment/>
    </xf>
    <xf numFmtId="3" fontId="6" fillId="0" borderId="14" xfId="19" applyNumberFormat="1" applyFont="1" applyBorder="1">
      <alignment/>
    </xf>
    <xf numFmtId="0" fontId="1" fillId="0" borderId="8" xfId="19" applyFont="1" applyBorder="1">
      <alignment/>
    </xf>
    <xf numFmtId="3" fontId="6" fillId="0" borderId="15" xfId="19" applyNumberFormat="1" applyFont="1" applyBorder="1">
      <alignment/>
    </xf>
    <xf numFmtId="0" fontId="6" fillId="0" borderId="15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16" xfId="19" applyFont="1" applyBorder="1">
      <alignment/>
    </xf>
    <xf numFmtId="0" fontId="1" fillId="0" borderId="17" xfId="19" applyBorder="1">
      <alignment/>
    </xf>
    <xf numFmtId="3" fontId="1" fillId="0" borderId="17" xfId="19" applyNumberFormat="1" applyBorder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3" fontId="6" fillId="0" borderId="19" xfId="19" applyNumberFormat="1" applyFont="1" applyBorder="1">
      <alignment/>
    </xf>
    <xf numFmtId="3" fontId="6" fillId="0" borderId="20" xfId="19" applyNumberFormat="1" applyFont="1" applyBorder="1">
      <alignment/>
    </xf>
    <xf numFmtId="0" fontId="6" fillId="0" borderId="21" xfId="19" applyFont="1" applyBorder="1">
      <alignment/>
    </xf>
    <xf numFmtId="3" fontId="6" fillId="0" borderId="22" xfId="19" applyNumberFormat="1" applyFont="1" applyBorder="1">
      <alignment/>
    </xf>
    <xf numFmtId="0" fontId="10" fillId="0" borderId="0" xfId="19" applyFont="1" applyBorder="1">
      <alignment/>
    </xf>
    <xf numFmtId="3" fontId="10" fillId="0" borderId="0" xfId="19" applyNumberFormat="1" applyFont="1" applyBorder="1">
      <alignment/>
    </xf>
    <xf numFmtId="3" fontId="10" fillId="0" borderId="7" xfId="19" applyNumberFormat="1" applyFont="1" applyBorder="1">
      <alignment/>
    </xf>
    <xf numFmtId="3" fontId="10" fillId="0" borderId="13" xfId="19" applyNumberFormat="1" applyFont="1" applyBorder="1">
      <alignment/>
    </xf>
    <xf numFmtId="0" fontId="1" fillId="0" borderId="23" xfId="19" applyBorder="1">
      <alignment/>
    </xf>
    <xf numFmtId="3" fontId="1" fillId="0" borderId="23" xfId="19" applyNumberFormat="1" applyBorder="1">
      <alignment/>
    </xf>
    <xf numFmtId="3" fontId="6" fillId="0" borderId="23" xfId="19" applyNumberFormat="1" applyFont="1" applyBorder="1">
      <alignment/>
    </xf>
    <xf numFmtId="3" fontId="6" fillId="0" borderId="4" xfId="19" applyNumberFormat="1" applyFont="1" applyBorder="1">
      <alignment/>
    </xf>
    <xf numFmtId="3" fontId="6" fillId="0" borderId="24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26" xfId="19" applyFont="1" applyBorder="1">
      <alignment/>
    </xf>
    <xf numFmtId="0" fontId="1" fillId="0" borderId="2" xfId="19" applyBorder="1">
      <alignment/>
    </xf>
    <xf numFmtId="3" fontId="1" fillId="0" borderId="2" xfId="19" applyNumberFormat="1" applyBorder="1">
      <alignment/>
    </xf>
    <xf numFmtId="3" fontId="6" fillId="0" borderId="2" xfId="19" applyNumberFormat="1" applyFont="1" applyBorder="1">
      <alignment/>
    </xf>
    <xf numFmtId="3" fontId="6" fillId="0" borderId="27" xfId="19" applyNumberFormat="1" applyFont="1" applyBorder="1">
      <alignment/>
    </xf>
    <xf numFmtId="3" fontId="6" fillId="0" borderId="28" xfId="19" applyNumberFormat="1" applyFont="1" applyBorder="1">
      <alignment/>
    </xf>
    <xf numFmtId="0" fontId="6" fillId="0" borderId="29" xfId="19" applyFont="1" applyBorder="1">
      <alignment/>
    </xf>
    <xf numFmtId="0" fontId="2" fillId="0" borderId="30" xfId="19" applyFont="1" applyFill="1" applyBorder="1">
      <alignment/>
    </xf>
    <xf numFmtId="3" fontId="2" fillId="0" borderId="30" xfId="19" applyNumberFormat="1" applyFont="1" applyFill="1" applyBorder="1">
      <alignment/>
    </xf>
    <xf numFmtId="0" fontId="1" fillId="0" borderId="30" xfId="19" applyBorder="1">
      <alignment/>
    </xf>
    <xf numFmtId="3" fontId="6" fillId="0" borderId="30" xfId="19" applyNumberFormat="1" applyFont="1" applyBorder="1">
      <alignment/>
    </xf>
    <xf numFmtId="3" fontId="6" fillId="0" borderId="3" xfId="19" applyNumberFormat="1" applyFont="1" applyBorder="1">
      <alignment/>
    </xf>
    <xf numFmtId="3" fontId="6" fillId="0" borderId="31" xfId="19" applyNumberFormat="1" applyFont="1" applyBorder="1">
      <alignment/>
    </xf>
    <xf numFmtId="0" fontId="6" fillId="0" borderId="32" xfId="19" applyFont="1" applyBorder="1">
      <alignment/>
    </xf>
    <xf numFmtId="0" fontId="12" fillId="2" borderId="0" xfId="19" applyFont="1" applyFill="1" applyBorder="1">
      <alignment/>
    </xf>
    <xf numFmtId="0" fontId="12" fillId="2" borderId="29" xfId="19" applyFont="1" applyFill="1" applyBorder="1" applyAlignment="1">
      <alignment horizontal="center"/>
    </xf>
    <xf numFmtId="0" fontId="12" fillId="2" borderId="30" xfId="19" applyFont="1" applyFill="1" applyBorder="1">
      <alignment/>
    </xf>
    <xf numFmtId="3" fontId="12" fillId="2" borderId="30" xfId="19" applyNumberFormat="1" applyFont="1" applyFill="1" applyBorder="1">
      <alignment/>
    </xf>
    <xf numFmtId="0" fontId="13" fillId="2" borderId="14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1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3" xfId="19" applyNumberFormat="1" applyFont="1" applyFill="1" applyBorder="1">
      <alignment/>
    </xf>
    <xf numFmtId="3" fontId="7" fillId="2" borderId="7" xfId="19" applyNumberFormat="1" applyFont="1" applyFill="1" applyBorder="1">
      <alignment/>
    </xf>
    <xf numFmtId="3" fontId="7" fillId="2" borderId="13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3" xfId="19" applyNumberFormat="1" applyFont="1" applyFill="1" applyBorder="1">
      <alignment/>
    </xf>
    <xf numFmtId="3" fontId="8" fillId="2" borderId="7" xfId="19" applyNumberFormat="1" applyFont="1" applyFill="1" applyBorder="1">
      <alignment/>
    </xf>
    <xf numFmtId="3" fontId="8" fillId="2" borderId="13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2" xfId="19" applyFill="1" applyBorder="1" applyAlignment="1">
      <alignment horizontal="center"/>
    </xf>
    <xf numFmtId="0" fontId="1" fillId="2" borderId="23" xfId="19" applyFill="1" applyBorder="1">
      <alignment/>
    </xf>
    <xf numFmtId="3" fontId="1" fillId="2" borderId="23" xfId="19" applyNumberFormat="1" applyFill="1" applyBorder="1">
      <alignment/>
    </xf>
    <xf numFmtId="0" fontId="1" fillId="2" borderId="25" xfId="19" applyFill="1" applyBorder="1">
      <alignment/>
    </xf>
    <xf numFmtId="3" fontId="10" fillId="0" borderId="34" xfId="19" applyNumberFormat="1" applyFont="1" applyBorder="1">
      <alignment/>
    </xf>
    <xf numFmtId="3" fontId="1" fillId="0" borderId="7" xfId="19" applyNumberFormat="1" applyFont="1" applyBorder="1">
      <alignment/>
    </xf>
    <xf numFmtId="3" fontId="10" fillId="0" borderId="34" xfId="19" applyNumberFormat="1" applyFont="1" applyBorder="1">
      <alignment/>
    </xf>
    <xf numFmtId="0" fontId="10" fillId="0" borderId="21" xfId="19" applyFont="1" applyBorder="1">
      <alignment/>
    </xf>
    <xf numFmtId="0" fontId="10" fillId="0" borderId="32" xfId="19" applyFont="1" applyBorder="1" quotePrefix="1">
      <alignment/>
    </xf>
    <xf numFmtId="3" fontId="11" fillId="0" borderId="34" xfId="19" applyNumberFormat="1" applyFont="1" applyBorder="1">
      <alignment/>
    </xf>
    <xf numFmtId="3" fontId="10" fillId="0" borderId="35" xfId="19" applyNumberFormat="1" applyFont="1" applyBorder="1">
      <alignment/>
    </xf>
    <xf numFmtId="0" fontId="0" fillId="0" borderId="0" xfId="0" applyFont="1" applyAlignment="1">
      <alignment/>
    </xf>
    <xf numFmtId="0" fontId="1" fillId="0" borderId="9" xfId="19" applyFont="1" applyBorder="1">
      <alignment/>
    </xf>
    <xf numFmtId="0" fontId="1" fillId="0" borderId="8" xfId="19" applyFont="1" applyBorder="1">
      <alignment/>
    </xf>
    <xf numFmtId="3" fontId="6" fillId="0" borderId="9" xfId="19" applyNumberFormat="1" applyFont="1" applyBorder="1">
      <alignment/>
    </xf>
    <xf numFmtId="3" fontId="10" fillId="0" borderId="7" xfId="19" applyNumberFormat="1" applyFont="1" applyBorder="1">
      <alignment/>
    </xf>
    <xf numFmtId="3" fontId="6" fillId="0" borderId="34" xfId="19" applyNumberFormat="1" applyFont="1" applyBorder="1">
      <alignment/>
    </xf>
    <xf numFmtId="3" fontId="10" fillId="0" borderId="8" xfId="19" applyNumberFormat="1" applyFont="1" applyBorder="1">
      <alignment/>
    </xf>
    <xf numFmtId="3" fontId="11" fillId="0" borderId="36" xfId="19" applyNumberFormat="1" applyFont="1" applyBorder="1">
      <alignment/>
    </xf>
    <xf numFmtId="3" fontId="11" fillId="0" borderId="36" xfId="19" applyNumberFormat="1" applyFont="1" applyBorder="1">
      <alignment/>
    </xf>
    <xf numFmtId="3" fontId="6" fillId="0" borderId="37" xfId="19" applyNumberFormat="1" applyFont="1" applyBorder="1">
      <alignment/>
    </xf>
    <xf numFmtId="0" fontId="6" fillId="0" borderId="38" xfId="19" applyFont="1" applyBorder="1" applyAlignment="1">
      <alignment horizontal="center"/>
    </xf>
    <xf numFmtId="3" fontId="6" fillId="0" borderId="39" xfId="19" applyNumberFormat="1" applyFont="1" applyBorder="1">
      <alignment/>
    </xf>
    <xf numFmtId="3" fontId="1" fillId="0" borderId="40" xfId="19" applyNumberFormat="1" applyFont="1" applyBorder="1">
      <alignment/>
    </xf>
    <xf numFmtId="3" fontId="6" fillId="0" borderId="41" xfId="19" applyNumberFormat="1" applyFont="1" applyBorder="1">
      <alignment/>
    </xf>
    <xf numFmtId="3" fontId="10" fillId="0" borderId="39" xfId="19" applyNumberFormat="1" applyFont="1" applyBorder="1">
      <alignment/>
    </xf>
    <xf numFmtId="3" fontId="6" fillId="0" borderId="42" xfId="19" applyNumberFormat="1" applyFont="1" applyBorder="1">
      <alignment/>
    </xf>
    <xf numFmtId="3" fontId="10" fillId="0" borderId="43" xfId="19" applyNumberFormat="1" applyFont="1" applyBorder="1">
      <alignment/>
    </xf>
    <xf numFmtId="3" fontId="11" fillId="0" borderId="44" xfId="19" applyNumberFormat="1" applyFont="1" applyBorder="1">
      <alignment/>
    </xf>
    <xf numFmtId="3" fontId="11" fillId="0" borderId="44" xfId="19" applyNumberFormat="1" applyFont="1" applyBorder="1">
      <alignment/>
    </xf>
    <xf numFmtId="3" fontId="1" fillId="0" borderId="39" xfId="19" applyNumberFormat="1" applyFont="1" applyBorder="1">
      <alignment/>
    </xf>
    <xf numFmtId="3" fontId="6" fillId="0" borderId="10" xfId="19" applyNumberFormat="1" applyFont="1" applyBorder="1">
      <alignment/>
    </xf>
    <xf numFmtId="0" fontId="6" fillId="0" borderId="27" xfId="19" applyFont="1" applyBorder="1" applyAlignment="1">
      <alignment horizontal="center"/>
    </xf>
    <xf numFmtId="3" fontId="6" fillId="0" borderId="45" xfId="19" applyNumberFormat="1" applyFont="1" applyBorder="1">
      <alignment/>
    </xf>
    <xf numFmtId="3" fontId="6" fillId="0" borderId="46" xfId="19" applyNumberFormat="1" applyFont="1" applyBorder="1">
      <alignment/>
    </xf>
    <xf numFmtId="9" fontId="12" fillId="0" borderId="0" xfId="19" applyNumberFormat="1" applyFont="1">
      <alignment/>
    </xf>
    <xf numFmtId="9" fontId="12" fillId="2" borderId="2" xfId="19" applyNumberFormat="1" applyFont="1" applyFill="1" applyBorder="1">
      <alignment/>
    </xf>
    <xf numFmtId="9" fontId="12" fillId="2" borderId="28" xfId="19" applyNumberFormat="1" applyFont="1" applyFill="1" applyBorder="1">
      <alignment/>
    </xf>
    <xf numFmtId="0" fontId="16" fillId="0" borderId="0" xfId="19" applyFont="1">
      <alignment/>
    </xf>
    <xf numFmtId="0" fontId="16" fillId="2" borderId="0" xfId="19" applyFont="1" applyFill="1">
      <alignment/>
    </xf>
    <xf numFmtId="3" fontId="17" fillId="0" borderId="0" xfId="19" applyNumberFormat="1" applyFont="1">
      <alignment/>
    </xf>
    <xf numFmtId="0" fontId="16" fillId="0" borderId="0" xfId="19" applyFont="1" applyBorder="1">
      <alignment/>
    </xf>
    <xf numFmtId="3" fontId="10" fillId="0" borderId="36" xfId="19" applyNumberFormat="1" applyFont="1" applyBorder="1">
      <alignment/>
    </xf>
    <xf numFmtId="3" fontId="10" fillId="0" borderId="13" xfId="19" applyNumberFormat="1" applyFont="1" applyBorder="1">
      <alignment/>
    </xf>
    <xf numFmtId="3" fontId="16" fillId="2" borderId="0" xfId="19" applyNumberFormat="1" applyFont="1" applyFill="1">
      <alignment/>
    </xf>
    <xf numFmtId="3" fontId="10" fillId="0" borderId="36" xfId="19" applyNumberFormat="1" applyFont="1" applyBorder="1">
      <alignment/>
    </xf>
    <xf numFmtId="3" fontId="10" fillId="0" borderId="47" xfId="19" applyNumberFormat="1" applyFont="1" applyBorder="1">
      <alignment/>
    </xf>
    <xf numFmtId="3" fontId="10" fillId="0" borderId="48" xfId="19" applyNumberFormat="1" applyFont="1" applyBorder="1">
      <alignment/>
    </xf>
    <xf numFmtId="3" fontId="1" fillId="0" borderId="13" xfId="19" applyNumberFormat="1" applyFont="1" applyBorder="1">
      <alignment/>
    </xf>
    <xf numFmtId="0" fontId="6" fillId="0" borderId="1" xfId="19" applyFont="1" applyBorder="1" applyAlignment="1">
      <alignment horizontal="center"/>
    </xf>
    <xf numFmtId="0" fontId="16" fillId="0" borderId="39" xfId="19" applyFont="1" applyBorder="1">
      <alignment/>
    </xf>
    <xf numFmtId="0" fontId="16" fillId="2" borderId="39" xfId="19" applyFont="1" applyFill="1" applyBorder="1">
      <alignment/>
    </xf>
    <xf numFmtId="0" fontId="6" fillId="0" borderId="17" xfId="19" applyFont="1" applyBorder="1" applyAlignment="1">
      <alignment/>
    </xf>
    <xf numFmtId="0" fontId="6" fillId="0" borderId="20" xfId="19" applyFont="1" applyBorder="1" applyAlignment="1">
      <alignment/>
    </xf>
    <xf numFmtId="3" fontId="1" fillId="0" borderId="49" xfId="19" applyNumberFormat="1" applyBorder="1">
      <alignment/>
    </xf>
    <xf numFmtId="0" fontId="6" fillId="0" borderId="46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16" fillId="2" borderId="0" xfId="19" applyFont="1" applyFill="1" applyBorder="1">
      <alignment/>
    </xf>
    <xf numFmtId="0" fontId="1" fillId="2" borderId="28" xfId="19" applyFill="1" applyBorder="1">
      <alignment/>
    </xf>
    <xf numFmtId="3" fontId="6" fillId="0" borderId="29" xfId="19" applyNumberFormat="1" applyFont="1" applyBorder="1">
      <alignment/>
    </xf>
    <xf numFmtId="3" fontId="6" fillId="0" borderId="21" xfId="19" applyNumberFormat="1" applyFont="1" applyBorder="1">
      <alignment/>
    </xf>
    <xf numFmtId="0" fontId="6" fillId="0" borderId="50" xfId="19" applyFont="1" applyBorder="1" applyAlignment="1">
      <alignment/>
    </xf>
    <xf numFmtId="0" fontId="22" fillId="0" borderId="14" xfId="19" applyFont="1" applyBorder="1" applyAlignment="1">
      <alignment wrapText="1"/>
    </xf>
    <xf numFmtId="0" fontId="6" fillId="0" borderId="2" xfId="19" applyFont="1" applyBorder="1">
      <alignment/>
    </xf>
    <xf numFmtId="0" fontId="1" fillId="0" borderId="14" xfId="19" applyBorder="1" applyAlignment="1">
      <alignment horizontal="right"/>
    </xf>
    <xf numFmtId="0" fontId="1" fillId="0" borderId="22" xfId="19" applyBorder="1" applyAlignment="1">
      <alignment horizontal="right"/>
    </xf>
    <xf numFmtId="0" fontId="6" fillId="0" borderId="51" xfId="19" applyFont="1" applyBorder="1" applyAlignment="1">
      <alignment horizontal="center" vertical="center"/>
    </xf>
    <xf numFmtId="0" fontId="10" fillId="0" borderId="52" xfId="19" applyFont="1" applyBorder="1" applyAlignment="1">
      <alignment horizontal="center" vertical="center"/>
    </xf>
    <xf numFmtId="0" fontId="2" fillId="0" borderId="26" xfId="19" applyFont="1" applyBorder="1">
      <alignment/>
    </xf>
    <xf numFmtId="0" fontId="2" fillId="0" borderId="0" xfId="19" applyFont="1" applyAlignment="1">
      <alignment/>
    </xf>
    <xf numFmtId="0" fontId="20" fillId="0" borderId="33" xfId="19" applyFont="1" applyBorder="1" applyAlignment="1">
      <alignment horizontal="center" vertical="center"/>
    </xf>
    <xf numFmtId="0" fontId="23" fillId="0" borderId="52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50" xfId="19" applyBorder="1">
      <alignment/>
    </xf>
    <xf numFmtId="3" fontId="10" fillId="0" borderId="4" xfId="19" applyNumberFormat="1" applyFont="1" applyBorder="1">
      <alignment/>
    </xf>
    <xf numFmtId="0" fontId="6" fillId="0" borderId="30" xfId="19" applyFont="1" applyBorder="1">
      <alignment/>
    </xf>
    <xf numFmtId="3" fontId="1" fillId="0" borderId="30" xfId="19" applyNumberFormat="1" applyBorder="1">
      <alignment/>
    </xf>
    <xf numFmtId="0" fontId="1" fillId="0" borderId="51" xfId="19" applyBorder="1">
      <alignment/>
    </xf>
    <xf numFmtId="3" fontId="10" fillId="0" borderId="6" xfId="19" applyNumberFormat="1" applyFont="1" applyBorder="1">
      <alignment/>
    </xf>
    <xf numFmtId="0" fontId="6" fillId="0" borderId="42" xfId="19" applyFont="1" applyBorder="1" applyAlignment="1">
      <alignment horizontal="center"/>
    </xf>
    <xf numFmtId="0" fontId="1" fillId="0" borderId="39" xfId="19" applyFont="1" applyBorder="1" applyAlignment="1">
      <alignment horizontal="center"/>
    </xf>
    <xf numFmtId="0" fontId="10" fillId="0" borderId="44" xfId="19" applyFont="1" applyBorder="1" applyAlignment="1">
      <alignment horizontal="center"/>
    </xf>
    <xf numFmtId="0" fontId="1" fillId="0" borderId="40" xfId="19" applyFont="1" applyBorder="1" applyAlignment="1">
      <alignment horizontal="center"/>
    </xf>
    <xf numFmtId="0" fontId="6" fillId="0" borderId="2" xfId="19" applyFont="1" applyBorder="1" applyAlignment="1">
      <alignment horizontal="center"/>
    </xf>
    <xf numFmtId="0" fontId="1" fillId="0" borderId="53" xfId="19" applyFont="1" applyBorder="1" applyAlignment="1">
      <alignment horizontal="center"/>
    </xf>
    <xf numFmtId="0" fontId="6" fillId="0" borderId="54" xfId="19" applyFont="1" applyBorder="1" applyAlignment="1">
      <alignment horizontal="center"/>
    </xf>
    <xf numFmtId="3" fontId="10" fillId="0" borderId="42" xfId="19" applyNumberFormat="1" applyFont="1" applyBorder="1">
      <alignment/>
    </xf>
    <xf numFmtId="3" fontId="8" fillId="2" borderId="4" xfId="19" applyNumberFormat="1" applyFont="1" applyFill="1" applyBorder="1">
      <alignment/>
    </xf>
    <xf numFmtId="3" fontId="8" fillId="2" borderId="42" xfId="19" applyNumberFormat="1" applyFont="1" applyFill="1" applyBorder="1">
      <alignment/>
    </xf>
    <xf numFmtId="3" fontId="8" fillId="2" borderId="7" xfId="19" applyNumberFormat="1" applyFont="1" applyFill="1" applyBorder="1">
      <alignment/>
    </xf>
    <xf numFmtId="3" fontId="8" fillId="2" borderId="13" xfId="19" applyNumberFormat="1" applyFont="1" applyFill="1" applyBorder="1">
      <alignment/>
    </xf>
    <xf numFmtId="0" fontId="21" fillId="0" borderId="8" xfId="19" applyFont="1" applyBorder="1" applyAlignment="1">
      <alignment horizontal="center" vertical="center"/>
    </xf>
    <xf numFmtId="3" fontId="1" fillId="0" borderId="7" xfId="19" applyNumberFormat="1" applyFont="1" applyFill="1" applyBorder="1">
      <alignment/>
    </xf>
    <xf numFmtId="0" fontId="10" fillId="0" borderId="55" xfId="19" applyFont="1" applyBorder="1" applyAlignment="1">
      <alignment horizontal="center"/>
    </xf>
    <xf numFmtId="3" fontId="10" fillId="0" borderId="34" xfId="19" applyNumberFormat="1" applyFont="1" applyFill="1" applyBorder="1">
      <alignment/>
    </xf>
    <xf numFmtId="0" fontId="1" fillId="0" borderId="56" xfId="19" applyFont="1" applyBorder="1" applyAlignment="1">
      <alignment horizontal="center"/>
    </xf>
    <xf numFmtId="3" fontId="1" fillId="0" borderId="9" xfId="19" applyNumberFormat="1" applyFill="1" applyBorder="1">
      <alignment/>
    </xf>
    <xf numFmtId="3" fontId="10" fillId="0" borderId="34" xfId="19" applyNumberFormat="1" applyFont="1" applyFill="1" applyBorder="1">
      <alignment/>
    </xf>
    <xf numFmtId="0" fontId="1" fillId="0" borderId="9" xfId="19" applyFont="1" applyBorder="1" applyAlignment="1">
      <alignment horizontal="center"/>
    </xf>
    <xf numFmtId="3" fontId="6" fillId="0" borderId="15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0" fontId="25" fillId="0" borderId="57" xfId="19" applyFont="1" applyBorder="1" applyAlignment="1">
      <alignment horizontal="left"/>
    </xf>
    <xf numFmtId="3" fontId="10" fillId="0" borderId="4" xfId="19" applyNumberFormat="1" applyFont="1" applyFill="1" applyBorder="1">
      <alignment/>
    </xf>
    <xf numFmtId="3" fontId="10" fillId="0" borderId="33" xfId="19" applyNumberFormat="1" applyFont="1" applyBorder="1">
      <alignment/>
    </xf>
    <xf numFmtId="0" fontId="10" fillId="0" borderId="21" xfId="19" applyFont="1" applyBorder="1" quotePrefix="1">
      <alignment/>
    </xf>
    <xf numFmtId="3" fontId="10" fillId="0" borderId="39" xfId="19" applyNumberFormat="1" applyFont="1" applyBorder="1">
      <alignment/>
    </xf>
    <xf numFmtId="3" fontId="10" fillId="0" borderId="24" xfId="19" applyNumberFormat="1" applyFont="1" applyBorder="1">
      <alignment/>
    </xf>
    <xf numFmtId="3" fontId="11" fillId="0" borderId="34" xfId="19" applyNumberFormat="1" applyFont="1" applyFill="1" applyBorder="1">
      <alignment/>
    </xf>
    <xf numFmtId="3" fontId="1" fillId="0" borderId="9" xfId="19" applyNumberFormat="1" applyBorder="1" applyAlignment="1">
      <alignment/>
    </xf>
    <xf numFmtId="3" fontId="1" fillId="0" borderId="7" xfId="19" applyNumberFormat="1" applyBorder="1" applyAlignment="1">
      <alignment/>
    </xf>
    <xf numFmtId="3" fontId="10" fillId="0" borderId="58" xfId="19" applyNumberFormat="1" applyFont="1" applyBorder="1">
      <alignment/>
    </xf>
    <xf numFmtId="49" fontId="21" fillId="0" borderId="39" xfId="19" applyNumberFormat="1" applyFont="1" applyBorder="1" applyAlignment="1">
      <alignment horizontal="center" wrapText="1"/>
    </xf>
    <xf numFmtId="3" fontId="1" fillId="0" borderId="8" xfId="19" applyNumberFormat="1" applyBorder="1" applyAlignment="1">
      <alignment/>
    </xf>
    <xf numFmtId="49" fontId="21" fillId="0" borderId="39" xfId="19" applyNumberFormat="1" applyFont="1" applyBorder="1" applyAlignment="1">
      <alignment horizontal="center"/>
    </xf>
    <xf numFmtId="3" fontId="10" fillId="0" borderId="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" fillId="0" borderId="7" xfId="19" applyNumberFormat="1" applyFont="1" applyFill="1" applyBorder="1">
      <alignment/>
    </xf>
    <xf numFmtId="3" fontId="1" fillId="0" borderId="9" xfId="19" applyNumberFormat="1" applyFont="1" applyFill="1" applyBorder="1">
      <alignment/>
    </xf>
    <xf numFmtId="3" fontId="1" fillId="0" borderId="9" xfId="19" applyNumberFormat="1" applyFont="1" applyBorder="1">
      <alignment/>
    </xf>
    <xf numFmtId="3" fontId="10" fillId="0" borderId="58" xfId="19" applyNumberFormat="1" applyFont="1" applyFill="1" applyBorder="1">
      <alignment/>
    </xf>
    <xf numFmtId="3" fontId="10" fillId="0" borderId="59" xfId="19" applyNumberFormat="1" applyFont="1" applyBorder="1">
      <alignment/>
    </xf>
    <xf numFmtId="3" fontId="6" fillId="0" borderId="3" xfId="19" applyNumberFormat="1" applyFont="1" applyFill="1" applyBorder="1">
      <alignment/>
    </xf>
    <xf numFmtId="0" fontId="25" fillId="0" borderId="21" xfId="19" applyFont="1" applyBorder="1" applyAlignment="1">
      <alignment horizontal="left"/>
    </xf>
    <xf numFmtId="0" fontId="1" fillId="0" borderId="21" xfId="19" applyFont="1" applyBorder="1">
      <alignment/>
    </xf>
    <xf numFmtId="0" fontId="1" fillId="0" borderId="32" xfId="19" applyFont="1" applyBorder="1">
      <alignment/>
    </xf>
    <xf numFmtId="49" fontId="23" fillId="0" borderId="39" xfId="19" applyNumberFormat="1" applyFont="1" applyBorder="1" applyAlignment="1">
      <alignment horizontal="center" wrapText="1"/>
    </xf>
    <xf numFmtId="49" fontId="23" fillId="0" borderId="39" xfId="19" applyNumberFormat="1" applyFont="1" applyBorder="1" applyAlignment="1">
      <alignment horizontal="center"/>
    </xf>
    <xf numFmtId="3" fontId="10" fillId="0" borderId="9" xfId="19" applyNumberFormat="1" applyFont="1" applyBorder="1">
      <alignment/>
    </xf>
    <xf numFmtId="3" fontId="10" fillId="0" borderId="58" xfId="19" applyNumberFormat="1" applyFont="1" applyBorder="1">
      <alignment/>
    </xf>
    <xf numFmtId="3" fontId="10" fillId="0" borderId="60" xfId="19" applyNumberFormat="1" applyFont="1" applyBorder="1">
      <alignment/>
    </xf>
    <xf numFmtId="3" fontId="23" fillId="0" borderId="7" xfId="19" applyNumberFormat="1" applyFont="1" applyBorder="1">
      <alignment/>
    </xf>
    <xf numFmtId="3" fontId="23" fillId="0" borderId="4" xfId="19" applyNumberFormat="1" applyFont="1" applyBorder="1">
      <alignment/>
    </xf>
    <xf numFmtId="0" fontId="10" fillId="0" borderId="21" xfId="19" applyFont="1" applyBorder="1">
      <alignment/>
    </xf>
    <xf numFmtId="3" fontId="10" fillId="0" borderId="33" xfId="19" applyNumberFormat="1" applyFont="1" applyBorder="1">
      <alignment/>
    </xf>
    <xf numFmtId="3" fontId="6" fillId="0" borderId="49" xfId="19" applyNumberFormat="1" applyFont="1" applyBorder="1">
      <alignment/>
    </xf>
    <xf numFmtId="49" fontId="6" fillId="0" borderId="46" xfId="19" applyNumberFormat="1" applyFont="1" applyBorder="1" applyAlignment="1">
      <alignment horizontal="center"/>
    </xf>
    <xf numFmtId="49" fontId="1" fillId="0" borderId="55" xfId="19" applyNumberFormat="1" applyFont="1" applyBorder="1" applyAlignment="1">
      <alignment/>
    </xf>
    <xf numFmtId="3" fontId="1" fillId="0" borderId="58" xfId="19" applyNumberFormat="1" applyFont="1" applyBorder="1">
      <alignment/>
    </xf>
    <xf numFmtId="3" fontId="1" fillId="0" borderId="55" xfId="19" applyNumberFormat="1" applyFont="1" applyBorder="1">
      <alignment/>
    </xf>
    <xf numFmtId="3" fontId="1" fillId="0" borderId="60" xfId="19" applyNumberFormat="1" applyFont="1" applyBorder="1">
      <alignment/>
    </xf>
    <xf numFmtId="3" fontId="1" fillId="0" borderId="33" xfId="19" applyNumberFormat="1" applyBorder="1">
      <alignment/>
    </xf>
    <xf numFmtId="49" fontId="1" fillId="0" borderId="7" xfId="19" applyNumberFormat="1" applyFont="1" applyBorder="1" applyAlignment="1">
      <alignment horizontal="center"/>
    </xf>
    <xf numFmtId="49" fontId="1" fillId="0" borderId="4" xfId="19" applyNumberFormat="1" applyFont="1" applyBorder="1" applyAlignment="1">
      <alignment horizontal="center"/>
    </xf>
    <xf numFmtId="3" fontId="1" fillId="0" borderId="4" xfId="19" applyNumberFormat="1" applyFont="1" applyBorder="1">
      <alignment/>
    </xf>
    <xf numFmtId="3" fontId="1" fillId="0" borderId="24" xfId="19" applyNumberFormat="1" applyFont="1" applyBorder="1">
      <alignment/>
    </xf>
    <xf numFmtId="0" fontId="25" fillId="0" borderId="30" xfId="19" applyFont="1" applyBorder="1" applyAlignment="1">
      <alignment horizontal="left"/>
    </xf>
    <xf numFmtId="3" fontId="28" fillId="2" borderId="7" xfId="19" applyNumberFormat="1" applyFont="1" applyFill="1" applyBorder="1">
      <alignment/>
    </xf>
    <xf numFmtId="3" fontId="28" fillId="2" borderId="13" xfId="19" applyNumberFormat="1" applyFont="1" applyFill="1" applyBorder="1">
      <alignment/>
    </xf>
    <xf numFmtId="3" fontId="1" fillId="2" borderId="0" xfId="19" applyNumberFormat="1" applyFont="1" applyFill="1">
      <alignment/>
    </xf>
    <xf numFmtId="3" fontId="1" fillId="3" borderId="0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49" fontId="1" fillId="0" borderId="0" xfId="19" applyNumberFormat="1" applyFont="1" applyBorder="1" applyAlignment="1">
      <alignment/>
    </xf>
    <xf numFmtId="49" fontId="21" fillId="0" borderId="0" xfId="19" applyNumberFormat="1" applyFont="1" applyBorder="1" applyAlignment="1">
      <alignment horizontal="center"/>
    </xf>
    <xf numFmtId="1" fontId="1" fillId="0" borderId="0" xfId="19" applyNumberFormat="1">
      <alignment/>
    </xf>
    <xf numFmtId="49" fontId="6" fillId="0" borderId="61" xfId="19" applyNumberFormat="1" applyFont="1" applyBorder="1" applyAlignment="1">
      <alignment horizontal="center"/>
    </xf>
    <xf numFmtId="3" fontId="1" fillId="0" borderId="3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50" xfId="19" applyNumberFormat="1" applyFont="1" applyBorder="1">
      <alignment/>
    </xf>
    <xf numFmtId="3" fontId="6" fillId="0" borderId="33" xfId="19" applyNumberFormat="1" applyFont="1" applyBorder="1">
      <alignment/>
    </xf>
    <xf numFmtId="3" fontId="6" fillId="0" borderId="62" xfId="19" applyNumberFormat="1" applyFont="1" applyBorder="1">
      <alignment/>
    </xf>
    <xf numFmtId="3" fontId="6" fillId="0" borderId="51" xfId="19" applyNumberFormat="1" applyFont="1" applyBorder="1">
      <alignment/>
    </xf>
    <xf numFmtId="3" fontId="6" fillId="0" borderId="63" xfId="19" applyNumberFormat="1" applyFont="1" applyBorder="1">
      <alignment/>
    </xf>
    <xf numFmtId="0" fontId="6" fillId="0" borderId="49" xfId="19" applyFont="1" applyBorder="1" applyAlignment="1">
      <alignment horizontal="center"/>
    </xf>
    <xf numFmtId="0" fontId="6" fillId="0" borderId="15" xfId="19" applyFont="1" applyBorder="1" applyAlignment="1">
      <alignment horizontal="center"/>
    </xf>
    <xf numFmtId="0" fontId="6" fillId="0" borderId="37" xfId="19" applyFont="1" applyBorder="1" applyAlignment="1">
      <alignment horizontal="center"/>
    </xf>
    <xf numFmtId="0" fontId="6" fillId="0" borderId="28" xfId="19" applyFont="1" applyBorder="1" applyAlignment="1">
      <alignment horizontal="center"/>
    </xf>
    <xf numFmtId="3" fontId="10" fillId="0" borderId="38" xfId="19" applyNumberFormat="1" applyFont="1" applyBorder="1">
      <alignment/>
    </xf>
    <xf numFmtId="3" fontId="1" fillId="0" borderId="64" xfId="19" applyNumberFormat="1" applyFont="1" applyBorder="1">
      <alignment/>
    </xf>
    <xf numFmtId="3" fontId="11" fillId="0" borderId="34" xfId="19" applyNumberFormat="1" applyFont="1" applyBorder="1">
      <alignment/>
    </xf>
    <xf numFmtId="3" fontId="1" fillId="0" borderId="56" xfId="19" applyNumberFormat="1" applyFont="1" applyBorder="1">
      <alignment/>
    </xf>
    <xf numFmtId="0" fontId="6" fillId="0" borderId="9" xfId="19" applyFont="1" applyBorder="1" applyAlignment="1">
      <alignment horizontal="center"/>
    </xf>
    <xf numFmtId="0" fontId="6" fillId="0" borderId="9" xfId="19" applyFont="1" applyBorder="1" applyAlignment="1">
      <alignment horizontal="center"/>
    </xf>
    <xf numFmtId="0" fontId="6" fillId="0" borderId="40" xfId="19" applyFont="1" applyBorder="1" applyAlignment="1">
      <alignment horizontal="center"/>
    </xf>
    <xf numFmtId="3" fontId="1" fillId="0" borderId="65" xfId="19" applyNumberFormat="1" applyFont="1" applyFill="1" applyBorder="1">
      <alignment/>
    </xf>
    <xf numFmtId="3" fontId="1" fillId="0" borderId="65" xfId="19" applyNumberFormat="1" applyFont="1" applyBorder="1">
      <alignment/>
    </xf>
    <xf numFmtId="3" fontId="6" fillId="0" borderId="65" xfId="19" applyNumberFormat="1" applyFont="1" applyFill="1" applyBorder="1">
      <alignment/>
    </xf>
    <xf numFmtId="3" fontId="6" fillId="0" borderId="65" xfId="19" applyNumberFormat="1" applyFont="1" applyBorder="1">
      <alignment/>
    </xf>
    <xf numFmtId="3" fontId="1" fillId="0" borderId="42" xfId="19" applyNumberFormat="1" applyFont="1" applyBorder="1">
      <alignment/>
    </xf>
    <xf numFmtId="3" fontId="7" fillId="2" borderId="39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3" fontId="28" fillId="2" borderId="39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0" fontId="13" fillId="2" borderId="51" xfId="19" applyFont="1" applyFill="1" applyBorder="1">
      <alignment/>
    </xf>
    <xf numFmtId="3" fontId="1" fillId="2" borderId="62" xfId="19" applyNumberFormat="1" applyFill="1" applyBorder="1">
      <alignment/>
    </xf>
    <xf numFmtId="3" fontId="1" fillId="2" borderId="24" xfId="19" applyNumberFormat="1" applyFill="1" applyBorder="1">
      <alignment/>
    </xf>
    <xf numFmtId="0" fontId="24" fillId="2" borderId="7" xfId="19" applyFont="1" applyFill="1" applyBorder="1">
      <alignment/>
    </xf>
    <xf numFmtId="0" fontId="24" fillId="2" borderId="39" xfId="19" applyFont="1" applyFill="1" applyBorder="1">
      <alignment/>
    </xf>
    <xf numFmtId="0" fontId="13" fillId="2" borderId="13" xfId="19" applyFont="1" applyFill="1" applyBorder="1">
      <alignment/>
    </xf>
    <xf numFmtId="0" fontId="6" fillId="0" borderId="66" xfId="19" applyFont="1" applyBorder="1" applyAlignment="1">
      <alignment horizontal="center"/>
    </xf>
    <xf numFmtId="3" fontId="10" fillId="0" borderId="22" xfId="19" applyNumberFormat="1" applyFont="1" applyBorder="1">
      <alignment/>
    </xf>
    <xf numFmtId="0" fontId="1" fillId="0" borderId="7" xfId="19" applyFont="1" applyBorder="1" applyAlignment="1">
      <alignment horizontal="center"/>
    </xf>
    <xf numFmtId="3" fontId="1" fillId="0" borderId="9" xfId="19" applyNumberFormat="1" applyFont="1" applyFill="1" applyBorder="1">
      <alignment/>
    </xf>
    <xf numFmtId="0" fontId="10" fillId="0" borderId="44" xfId="19" applyFont="1" applyBorder="1" applyAlignment="1">
      <alignment horizontal="center"/>
    </xf>
    <xf numFmtId="0" fontId="21" fillId="0" borderId="67" xfId="19" applyFont="1" applyBorder="1" applyAlignment="1">
      <alignment horizontal="center" vertical="center"/>
    </xf>
    <xf numFmtId="0" fontId="21" fillId="0" borderId="68" xfId="19" applyFont="1" applyBorder="1" applyAlignment="1">
      <alignment horizontal="center" vertical="center"/>
    </xf>
    <xf numFmtId="0" fontId="21" fillId="0" borderId="9" xfId="19" applyFont="1" applyBorder="1" applyAlignment="1">
      <alignment horizontal="center" vertical="center"/>
    </xf>
    <xf numFmtId="0" fontId="21" fillId="0" borderId="8" xfId="19" applyFont="1" applyBorder="1" applyAlignment="1">
      <alignment horizontal="center" vertical="center"/>
    </xf>
    <xf numFmtId="0" fontId="21" fillId="0" borderId="69" xfId="19" applyFont="1" applyBorder="1" applyAlignment="1">
      <alignment horizontal="center" vertical="center" wrapText="1"/>
    </xf>
    <xf numFmtId="0" fontId="21" fillId="0" borderId="12" xfId="19" applyFont="1" applyBorder="1" applyAlignment="1">
      <alignment horizontal="center" vertical="center" wrapText="1"/>
    </xf>
    <xf numFmtId="0" fontId="1" fillId="0" borderId="9" xfId="19" applyFont="1" applyBorder="1" applyAlignment="1">
      <alignment horizontal="left" vertical="center" wrapText="1"/>
    </xf>
    <xf numFmtId="0" fontId="1" fillId="0" borderId="8" xfId="19" applyFont="1" applyBorder="1" applyAlignment="1">
      <alignment horizontal="left" vertical="center" wrapText="1"/>
    </xf>
    <xf numFmtId="0" fontId="1" fillId="0" borderId="9" xfId="19" applyFont="1" applyBorder="1" applyAlignment="1">
      <alignment horizontal="center" vertical="center" wrapText="1"/>
    </xf>
    <xf numFmtId="0" fontId="1" fillId="0" borderId="8" xfId="19" applyBorder="1" applyAlignment="1">
      <alignment horizontal="center" vertical="center" wrapText="1"/>
    </xf>
    <xf numFmtId="0" fontId="26" fillId="2" borderId="21" xfId="19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14" fillId="2" borderId="21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19" applyFont="1" applyBorder="1" applyAlignment="1">
      <alignment horizontal="left"/>
    </xf>
    <xf numFmtId="0" fontId="0" fillId="0" borderId="0" xfId="0" applyAlignment="1">
      <alignment/>
    </xf>
    <xf numFmtId="0" fontId="26" fillId="2" borderId="0" xfId="19" applyFont="1" applyFill="1" applyBorder="1" applyAlignment="1">
      <alignment horizontal="left"/>
    </xf>
    <xf numFmtId="0" fontId="26" fillId="2" borderId="33" xfId="19" applyFont="1" applyFill="1" applyBorder="1" applyAlignment="1">
      <alignment horizontal="left"/>
    </xf>
    <xf numFmtId="0" fontId="21" fillId="0" borderId="22" xfId="19" applyFont="1" applyBorder="1" applyAlignment="1">
      <alignment horizontal="center" vertical="center" wrapText="1"/>
    </xf>
    <xf numFmtId="0" fontId="21" fillId="0" borderId="70" xfId="19" applyFont="1" applyBorder="1" applyAlignment="1">
      <alignment horizontal="center" vertical="center"/>
    </xf>
    <xf numFmtId="0" fontId="21" fillId="0" borderId="71" xfId="19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0" fontId="21" fillId="0" borderId="9" xfId="19" applyFont="1" applyBorder="1" applyAlignment="1">
      <alignment horizontal="center" vertical="center"/>
    </xf>
    <xf numFmtId="0" fontId="21" fillId="0" borderId="8" xfId="19" applyFont="1" applyBorder="1" applyAlignment="1">
      <alignment horizontal="center" vertical="center"/>
    </xf>
    <xf numFmtId="0" fontId="21" fillId="0" borderId="72" xfId="19" applyFont="1" applyBorder="1" applyAlignment="1">
      <alignment horizontal="center" vertical="center" wrapText="1"/>
    </xf>
    <xf numFmtId="0" fontId="21" fillId="0" borderId="73" xfId="19" applyFont="1" applyBorder="1" applyAlignment="1">
      <alignment horizontal="center" vertical="center"/>
    </xf>
    <xf numFmtId="0" fontId="21" fillId="0" borderId="74" xfId="19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0" fillId="0" borderId="72" xfId="19" applyFont="1" applyBorder="1" applyAlignment="1">
      <alignment horizontal="center" vertical="center" wrapText="1"/>
    </xf>
    <xf numFmtId="0" fontId="20" fillId="0" borderId="67" xfId="19" applyFont="1" applyBorder="1" applyAlignment="1">
      <alignment horizontal="center" vertical="center"/>
    </xf>
    <xf numFmtId="0" fontId="20" fillId="0" borderId="68" xfId="19" applyFont="1" applyBorder="1" applyAlignment="1">
      <alignment horizontal="center" vertical="center"/>
    </xf>
    <xf numFmtId="0" fontId="20" fillId="0" borderId="61" xfId="19" applyFont="1" applyBorder="1" applyAlignment="1">
      <alignment horizontal="center" vertical="center"/>
    </xf>
    <xf numFmtId="0" fontId="20" fillId="0" borderId="75" xfId="19" applyFont="1" applyBorder="1" applyAlignment="1">
      <alignment horizontal="center" vertical="center"/>
    </xf>
    <xf numFmtId="0" fontId="6" fillId="0" borderId="9" xfId="19" applyFont="1" applyBorder="1" applyAlignment="1">
      <alignment horizontal="left" vertical="center"/>
    </xf>
    <xf numFmtId="0" fontId="6" fillId="0" borderId="8" xfId="19" applyFont="1" applyBorder="1" applyAlignment="1">
      <alignment horizontal="left" vertical="center"/>
    </xf>
    <xf numFmtId="0" fontId="20" fillId="0" borderId="9" xfId="19" applyFont="1" applyBorder="1" applyAlignment="1">
      <alignment horizontal="center" vertical="center"/>
    </xf>
    <xf numFmtId="0" fontId="20" fillId="0" borderId="8" xfId="19" applyFont="1" applyBorder="1" applyAlignment="1">
      <alignment horizontal="center" vertical="center"/>
    </xf>
    <xf numFmtId="0" fontId="6" fillId="0" borderId="41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22" fillId="0" borderId="31" xfId="19" applyFont="1" applyBorder="1" applyAlignment="1">
      <alignment horizontal="center" wrapText="1"/>
    </xf>
    <xf numFmtId="0" fontId="22" fillId="0" borderId="24" xfId="19" applyFont="1" applyBorder="1" applyAlignment="1">
      <alignment horizontal="center" wrapText="1"/>
    </xf>
    <xf numFmtId="0" fontId="6" fillId="0" borderId="29" xfId="19" applyFont="1" applyBorder="1" applyAlignment="1">
      <alignment horizontal="center" vertical="center"/>
    </xf>
    <xf numFmtId="0" fontId="6" fillId="0" borderId="68" xfId="19" applyFont="1" applyBorder="1" applyAlignment="1">
      <alignment horizontal="center" vertical="center"/>
    </xf>
    <xf numFmtId="0" fontId="6" fillId="0" borderId="30" xfId="19" applyFont="1" applyBorder="1" applyAlignment="1">
      <alignment horizontal="center" vertical="center"/>
    </xf>
    <xf numFmtId="0" fontId="6" fillId="0" borderId="75" xfId="19" applyFont="1" applyBorder="1" applyAlignment="1">
      <alignment horizontal="center" vertical="center"/>
    </xf>
    <xf numFmtId="0" fontId="20" fillId="0" borderId="3" xfId="19" applyFont="1" applyBorder="1" applyAlignment="1">
      <alignment horizontal="center" vertical="center"/>
    </xf>
    <xf numFmtId="0" fontId="2" fillId="2" borderId="26" xfId="19" applyFont="1" applyFill="1" applyBorder="1" applyAlignment="1">
      <alignment horizontal="center"/>
    </xf>
    <xf numFmtId="0" fontId="2" fillId="2" borderId="2" xfId="19" applyFont="1" applyFill="1" applyBorder="1" applyAlignment="1">
      <alignment horizontal="center"/>
    </xf>
    <xf numFmtId="0" fontId="1" fillId="0" borderId="76" xfId="19" applyFont="1" applyBorder="1" applyAlignment="1">
      <alignment horizontal="center" vertical="center"/>
    </xf>
    <xf numFmtId="0" fontId="1" fillId="0" borderId="71" xfId="19" applyFont="1" applyBorder="1" applyAlignment="1">
      <alignment horizontal="center" vertical="center"/>
    </xf>
    <xf numFmtId="0" fontId="1" fillId="0" borderId="3" xfId="19" applyFont="1" applyBorder="1" applyAlignment="1">
      <alignment horizontal="center" vertical="center"/>
    </xf>
    <xf numFmtId="0" fontId="1" fillId="0" borderId="4" xfId="19" applyFont="1" applyBorder="1" applyAlignment="1">
      <alignment horizontal="center" vertical="center"/>
    </xf>
    <xf numFmtId="0" fontId="6" fillId="0" borderId="3" xfId="19" applyFont="1" applyBorder="1" applyAlignment="1">
      <alignment horizontal="center" vertical="center"/>
    </xf>
    <xf numFmtId="0" fontId="6" fillId="0" borderId="4" xfId="19" applyFont="1" applyBorder="1" applyAlignment="1">
      <alignment horizontal="center" vertical="center"/>
    </xf>
    <xf numFmtId="0" fontId="21" fillId="0" borderId="70" xfId="19" applyFont="1" applyBorder="1" applyAlignment="1">
      <alignment horizontal="center" vertical="center"/>
    </xf>
    <xf numFmtId="0" fontId="21" fillId="0" borderId="71" xfId="19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/>
    </xf>
    <xf numFmtId="0" fontId="1" fillId="0" borderId="4" xfId="19" applyFont="1" applyBorder="1" applyAlignment="1">
      <alignment horizontal="left" vertical="center"/>
    </xf>
    <xf numFmtId="0" fontId="1" fillId="0" borderId="9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1" fillId="0" borderId="8" xfId="19" applyFont="1" applyBorder="1" applyAlignment="1">
      <alignment vertical="center" wrapText="1"/>
    </xf>
    <xf numFmtId="0" fontId="21" fillId="0" borderId="4" xfId="19" applyFont="1" applyBorder="1" applyAlignment="1">
      <alignment horizontal="center" vertical="center"/>
    </xf>
    <xf numFmtId="0" fontId="2" fillId="0" borderId="0" xfId="19" applyFont="1" applyAlignment="1">
      <alignment horizontal="left"/>
    </xf>
    <xf numFmtId="0" fontId="21" fillId="0" borderId="21" xfId="19" applyFont="1" applyBorder="1" applyAlignment="1">
      <alignment horizontal="center" vertical="center"/>
    </xf>
    <xf numFmtId="49" fontId="21" fillId="0" borderId="40" xfId="19" applyNumberFormat="1" applyFont="1" applyBorder="1" applyAlignment="1">
      <alignment horizontal="center" vertical="center"/>
    </xf>
    <xf numFmtId="49" fontId="21" fillId="0" borderId="39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wrapText="1"/>
    </xf>
    <xf numFmtId="0" fontId="1" fillId="0" borderId="8" xfId="19" applyFont="1" applyBorder="1" applyAlignment="1">
      <alignment horizontal="left" wrapText="1"/>
    </xf>
    <xf numFmtId="0" fontId="22" fillId="0" borderId="14" xfId="19" applyFont="1" applyBorder="1" applyAlignment="1">
      <alignment horizontal="center" wrapText="1"/>
    </xf>
    <xf numFmtId="0" fontId="22" fillId="0" borderId="25" xfId="19" applyFont="1" applyBorder="1" applyAlignment="1">
      <alignment horizontal="center" wrapText="1"/>
    </xf>
    <xf numFmtId="0" fontId="21" fillId="0" borderId="76" xfId="19" applyFont="1" applyBorder="1" applyAlignment="1">
      <alignment horizontal="center" vertical="center"/>
    </xf>
    <xf numFmtId="49" fontId="21" fillId="0" borderId="46" xfId="19" applyNumberFormat="1" applyFont="1" applyBorder="1" applyAlignment="1">
      <alignment horizontal="center" vertical="center"/>
    </xf>
    <xf numFmtId="49" fontId="21" fillId="0" borderId="77" xfId="19" applyNumberFormat="1" applyFont="1" applyBorder="1" applyAlignment="1">
      <alignment horizontal="center" vertical="center"/>
    </xf>
    <xf numFmtId="49" fontId="21" fillId="0" borderId="3" xfId="19" applyNumberFormat="1" applyFont="1" applyBorder="1" applyAlignment="1">
      <alignment horizontal="center" vertical="center"/>
    </xf>
    <xf numFmtId="0" fontId="1" fillId="0" borderId="3" xfId="19" applyFont="1" applyBorder="1" applyAlignment="1">
      <alignment horizontal="left" vertical="center" wrapText="1"/>
    </xf>
    <xf numFmtId="0" fontId="21" fillId="0" borderId="3" xfId="19" applyFont="1" applyBorder="1" applyAlignment="1">
      <alignment horizontal="center" vertical="center"/>
    </xf>
    <xf numFmtId="0" fontId="21" fillId="0" borderId="14" xfId="19" applyFont="1" applyBorder="1" applyAlignment="1">
      <alignment horizontal="center" vertical="center" wrapText="1"/>
    </xf>
    <xf numFmtId="0" fontId="2" fillId="2" borderId="26" xfId="19" applyFont="1" applyFill="1" applyBorder="1" applyAlignment="1">
      <alignment horizontal="left"/>
    </xf>
    <xf numFmtId="0" fontId="2" fillId="2" borderId="2" xfId="19" applyFont="1" applyFill="1" applyBorder="1" applyAlignment="1">
      <alignment horizontal="left"/>
    </xf>
    <xf numFmtId="0" fontId="1" fillId="0" borderId="73" xfId="19" applyFont="1" applyBorder="1" applyAlignment="1">
      <alignment horizontal="center" vertical="center"/>
    </xf>
    <xf numFmtId="0" fontId="1" fillId="0" borderId="7" xfId="19" applyFont="1" applyBorder="1" applyAlignment="1">
      <alignment horizontal="left" vertical="center" wrapText="1"/>
    </xf>
    <xf numFmtId="0" fontId="1" fillId="0" borderId="4" xfId="19" applyBorder="1" applyAlignment="1">
      <alignment horizontal="left" vertical="center" wrapText="1"/>
    </xf>
    <xf numFmtId="0" fontId="21" fillId="0" borderId="32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1" fillId="0" borderId="4" xfId="19" applyFont="1" applyBorder="1" applyAlignment="1">
      <alignment horizontal="left" vertical="center" wrapText="1"/>
    </xf>
    <xf numFmtId="0" fontId="6" fillId="0" borderId="29" xfId="19" applyFont="1" applyBorder="1" applyAlignment="1">
      <alignment horizontal="center"/>
    </xf>
    <xf numFmtId="0" fontId="6" fillId="0" borderId="68" xfId="19" applyFont="1" applyBorder="1" applyAlignment="1">
      <alignment horizontal="center"/>
    </xf>
    <xf numFmtId="0" fontId="6" fillId="0" borderId="30" xfId="19" applyFont="1" applyBorder="1" applyAlignment="1">
      <alignment horizontal="center"/>
    </xf>
    <xf numFmtId="0" fontId="6" fillId="0" borderId="75" xfId="19" applyFont="1" applyBorder="1" applyAlignment="1">
      <alignment horizontal="center"/>
    </xf>
    <xf numFmtId="0" fontId="6" fillId="0" borderId="51" xfId="19" applyFont="1" applyBorder="1" applyAlignment="1">
      <alignment horizontal="center"/>
    </xf>
    <xf numFmtId="0" fontId="6" fillId="0" borderId="52" xfId="19" applyFont="1" applyBorder="1" applyAlignment="1">
      <alignment horizontal="center"/>
    </xf>
    <xf numFmtId="0" fontId="21" fillId="0" borderId="73" xfId="19" applyFont="1" applyBorder="1" applyAlignment="1">
      <alignment horizontal="center" vertical="center"/>
    </xf>
    <xf numFmtId="0" fontId="21" fillId="0" borderId="74" xfId="19" applyFont="1" applyBorder="1" applyAlignment="1">
      <alignment horizontal="center" vertical="center"/>
    </xf>
    <xf numFmtId="0" fontId="21" fillId="0" borderId="9" xfId="19" applyNumberFormat="1" applyFont="1" applyBorder="1" applyAlignment="1" quotePrefix="1">
      <alignment horizontal="center" vertical="center"/>
    </xf>
    <xf numFmtId="0" fontId="21" fillId="0" borderId="7" xfId="19" applyNumberFormat="1" applyFont="1" applyBorder="1" applyAlignment="1" quotePrefix="1">
      <alignment horizontal="center" vertical="center"/>
    </xf>
    <xf numFmtId="0" fontId="21" fillId="0" borderId="8" xfId="19" applyNumberFormat="1" applyFont="1" applyBorder="1" applyAlignment="1" quotePrefix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1" fillId="0" borderId="7" xfId="19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workbookViewId="0" topLeftCell="A1">
      <selection activeCell="R114" sqref="R114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6.57421875" style="1" hidden="1" customWidth="1"/>
    <col min="16" max="16" width="6.421875" style="1" hidden="1" customWidth="1"/>
    <col min="17" max="17" width="9.140625" style="1" hidden="1" customWidth="1"/>
    <col min="18" max="18" width="14.28125" style="1" customWidth="1"/>
    <col min="19" max="20" width="10.140625" style="140" bestFit="1" customWidth="1"/>
    <col min="21" max="21" width="10.140625" style="1" bestFit="1" customWidth="1"/>
    <col min="22" max="16384" width="9.140625" style="1" customWidth="1"/>
  </cols>
  <sheetData>
    <row r="1" spans="3:18" ht="15.75">
      <c r="C1" s="171" t="s">
        <v>80</v>
      </c>
      <c r="D1" s="171"/>
      <c r="E1" s="171"/>
      <c r="F1" s="171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11:18" ht="13.5" customHeight="1" thickBot="1">
      <c r="K3" s="137">
        <f>+K4</f>
        <v>0</v>
      </c>
      <c r="L3" s="137">
        <f>+K4+L4</f>
        <v>0</v>
      </c>
      <c r="M3" s="137">
        <f>+L3+M4</f>
        <v>0</v>
      </c>
      <c r="N3" s="137">
        <f>+M3+N4</f>
        <v>0</v>
      </c>
      <c r="O3" s="137">
        <f>+N3+O4</f>
        <v>0</v>
      </c>
      <c r="P3" s="137">
        <f>+O3+P4</f>
        <v>0</v>
      </c>
      <c r="Q3" s="10">
        <f>+P3+Q4</f>
        <v>0</v>
      </c>
      <c r="R3" s="10"/>
    </row>
    <row r="4" spans="1:20" s="15" customFormat="1" ht="18.75" customHeight="1" thickBot="1" thickTop="1">
      <c r="A4" s="381" t="s">
        <v>26</v>
      </c>
      <c r="B4" s="382"/>
      <c r="C4" s="382"/>
      <c r="D4" s="382"/>
      <c r="E4" s="11"/>
      <c r="F4" s="12"/>
      <c r="G4" s="11"/>
      <c r="H4" s="13"/>
      <c r="I4" s="14"/>
      <c r="J4" s="14"/>
      <c r="K4" s="138"/>
      <c r="L4" s="138"/>
      <c r="M4" s="138"/>
      <c r="N4" s="138"/>
      <c r="O4" s="138"/>
      <c r="P4" s="139"/>
      <c r="R4" s="160"/>
      <c r="S4" s="159"/>
      <c r="T4" s="153"/>
    </row>
    <row r="5" spans="1:20" ht="17.25" customHeight="1" thickTop="1">
      <c r="A5" s="349" t="s">
        <v>51</v>
      </c>
      <c r="B5" s="351" t="s">
        <v>62</v>
      </c>
      <c r="C5" s="351" t="s">
        <v>63</v>
      </c>
      <c r="D5" s="353" t="s">
        <v>110</v>
      </c>
      <c r="E5" s="16" t="s">
        <v>52</v>
      </c>
      <c r="F5" s="17" t="s">
        <v>54</v>
      </c>
      <c r="G5" s="17"/>
      <c r="H5" s="17"/>
      <c r="I5" s="157" t="s">
        <v>1</v>
      </c>
      <c r="J5" s="338" t="s">
        <v>2</v>
      </c>
      <c r="K5" s="339"/>
      <c r="L5" s="339"/>
      <c r="M5" s="154"/>
      <c r="N5" s="163"/>
      <c r="O5" s="154"/>
      <c r="P5" s="155"/>
      <c r="Q5" s="18"/>
      <c r="R5" s="372" t="s">
        <v>59</v>
      </c>
      <c r="S5" s="143"/>
      <c r="T5" s="152"/>
    </row>
    <row r="6" spans="1:20" ht="17.25" customHeight="1" thickBot="1">
      <c r="A6" s="383"/>
      <c r="B6" s="352"/>
      <c r="C6" s="352"/>
      <c r="D6" s="354"/>
      <c r="E6" s="19" t="s">
        <v>53</v>
      </c>
      <c r="F6" s="20" t="s">
        <v>61</v>
      </c>
      <c r="G6" s="20"/>
      <c r="H6" s="20"/>
      <c r="I6" s="181" t="s">
        <v>3</v>
      </c>
      <c r="J6" s="273" t="s">
        <v>79</v>
      </c>
      <c r="K6" s="274">
        <v>2008</v>
      </c>
      <c r="L6" s="275">
        <f>+K6+1</f>
        <v>2009</v>
      </c>
      <c r="M6" s="274">
        <f>+L6+1</f>
        <v>2010</v>
      </c>
      <c r="N6" s="21">
        <f>+M6+1</f>
        <v>2011</v>
      </c>
      <c r="O6" s="123">
        <f>+N6+1</f>
        <v>2012</v>
      </c>
      <c r="P6" s="22">
        <v>2013</v>
      </c>
      <c r="R6" s="373"/>
      <c r="S6" s="143"/>
      <c r="T6" s="152"/>
    </row>
    <row r="7" spans="1:21" s="25" customFormat="1" ht="18.75" customHeight="1" thickTop="1">
      <c r="A7" s="374" t="s">
        <v>20</v>
      </c>
      <c r="B7" s="375" t="s">
        <v>73</v>
      </c>
      <c r="C7" s="377" t="s">
        <v>74</v>
      </c>
      <c r="D7" s="378" t="s">
        <v>111</v>
      </c>
      <c r="E7" s="379" t="s">
        <v>55</v>
      </c>
      <c r="F7" s="107">
        <f>SUM(J7:M7)</f>
        <v>3676887</v>
      </c>
      <c r="G7" s="24"/>
      <c r="H7" s="24"/>
      <c r="I7" s="182" t="s">
        <v>4</v>
      </c>
      <c r="J7" s="276">
        <v>52000</v>
      </c>
      <c r="K7" s="276">
        <v>23132</v>
      </c>
      <c r="L7" s="277">
        <v>2081659</v>
      </c>
      <c r="M7" s="277">
        <v>1520096</v>
      </c>
      <c r="N7" s="258">
        <v>0</v>
      </c>
      <c r="O7" s="24">
        <v>0</v>
      </c>
      <c r="P7" s="79">
        <v>0</v>
      </c>
      <c r="R7" s="380" t="s">
        <v>60</v>
      </c>
      <c r="S7" s="142"/>
      <c r="T7" s="142">
        <f>SUM(J7:P7)</f>
        <v>3676887</v>
      </c>
      <c r="U7" s="44"/>
    </row>
    <row r="8" spans="1:20" s="29" customFormat="1" ht="14.25" customHeight="1">
      <c r="A8" s="325"/>
      <c r="B8" s="376"/>
      <c r="C8" s="327"/>
      <c r="D8" s="303"/>
      <c r="E8" s="299"/>
      <c r="F8" s="119"/>
      <c r="G8" s="27"/>
      <c r="H8" s="28"/>
      <c r="I8" s="195" t="s">
        <v>81</v>
      </c>
      <c r="J8" s="196">
        <v>52000</v>
      </c>
      <c r="K8" s="196">
        <v>12504</v>
      </c>
      <c r="L8" s="108">
        <v>670000</v>
      </c>
      <c r="M8" s="108">
        <f>M7*0.15</f>
        <v>228014.4</v>
      </c>
      <c r="N8" s="108">
        <f>N7*0.15</f>
        <v>0</v>
      </c>
      <c r="O8" s="108">
        <f>O7*0.15</f>
        <v>0</v>
      </c>
      <c r="P8" s="147">
        <f>P7*0.15</f>
        <v>0</v>
      </c>
      <c r="R8" s="316"/>
      <c r="S8" s="142"/>
      <c r="T8" s="142">
        <f aca="true" t="shared" si="0" ref="T8:T32">SUM(J8:P8)</f>
        <v>962518.4</v>
      </c>
    </row>
    <row r="9" spans="1:20" ht="19.5" customHeight="1">
      <c r="A9" s="317" t="s">
        <v>21</v>
      </c>
      <c r="B9" s="368" t="s">
        <v>71</v>
      </c>
      <c r="C9" s="319" t="s">
        <v>72</v>
      </c>
      <c r="D9" s="370" t="s">
        <v>49</v>
      </c>
      <c r="E9" s="298" t="s">
        <v>58</v>
      </c>
      <c r="F9" s="107">
        <f>SUM(J9:M9)</f>
        <v>1731000</v>
      </c>
      <c r="G9" s="31"/>
      <c r="H9" s="31"/>
      <c r="I9" s="197" t="s">
        <v>4</v>
      </c>
      <c r="J9" s="32">
        <v>0</v>
      </c>
      <c r="K9" s="198">
        <v>1000</v>
      </c>
      <c r="L9" s="32">
        <v>1260000</v>
      </c>
      <c r="M9" s="33">
        <v>470000</v>
      </c>
      <c r="N9" s="33">
        <v>0</v>
      </c>
      <c r="O9" s="33">
        <v>0</v>
      </c>
      <c r="P9" s="34">
        <v>0</v>
      </c>
      <c r="R9" s="300" t="s">
        <v>60</v>
      </c>
      <c r="S9" s="142"/>
      <c r="T9" s="142">
        <f t="shared" si="0"/>
        <v>1731000</v>
      </c>
    </row>
    <row r="10" spans="1:20" s="29" customFormat="1" ht="17.25" customHeight="1">
      <c r="A10" s="324"/>
      <c r="B10" s="369"/>
      <c r="C10" s="327"/>
      <c r="D10" s="371"/>
      <c r="E10" s="299"/>
      <c r="F10" s="119"/>
      <c r="G10" s="27"/>
      <c r="H10" s="27"/>
      <c r="I10" s="195" t="s">
        <v>81</v>
      </c>
      <c r="J10" s="106">
        <v>0</v>
      </c>
      <c r="K10" s="199">
        <v>1000</v>
      </c>
      <c r="L10" s="106">
        <v>860000</v>
      </c>
      <c r="M10" s="106">
        <v>370000</v>
      </c>
      <c r="N10" s="106">
        <v>0</v>
      </c>
      <c r="O10" s="106">
        <v>0</v>
      </c>
      <c r="P10" s="144">
        <v>0</v>
      </c>
      <c r="Q10" s="37"/>
      <c r="R10" s="301"/>
      <c r="S10" s="142"/>
      <c r="T10" s="142">
        <f t="shared" si="0"/>
        <v>1231000</v>
      </c>
    </row>
    <row r="11" spans="1:20" s="29" customFormat="1" ht="17.25" customHeight="1">
      <c r="A11" s="296" t="s">
        <v>22</v>
      </c>
      <c r="B11" s="319" t="s">
        <v>73</v>
      </c>
      <c r="C11" s="319" t="s">
        <v>74</v>
      </c>
      <c r="D11" s="302" t="s">
        <v>112</v>
      </c>
      <c r="E11" s="298" t="s">
        <v>56</v>
      </c>
      <c r="F11" s="107">
        <v>1727100</v>
      </c>
      <c r="G11" s="59"/>
      <c r="H11" s="59"/>
      <c r="I11" s="197" t="s">
        <v>4</v>
      </c>
      <c r="J11" s="107">
        <v>0</v>
      </c>
      <c r="K11" s="194">
        <v>48100</v>
      </c>
      <c r="L11" s="107">
        <v>1679000</v>
      </c>
      <c r="M11" s="107">
        <v>0</v>
      </c>
      <c r="N11" s="59">
        <v>0</v>
      </c>
      <c r="O11" s="127"/>
      <c r="P11" s="60"/>
      <c r="Q11" s="37"/>
      <c r="R11" s="300" t="s">
        <v>60</v>
      </c>
      <c r="S11" s="142"/>
      <c r="T11" s="142"/>
    </row>
    <row r="12" spans="1:20" s="29" customFormat="1" ht="20.25" customHeight="1">
      <c r="A12" s="367"/>
      <c r="B12" s="327"/>
      <c r="C12" s="327"/>
      <c r="D12" s="303"/>
      <c r="E12" s="299"/>
      <c r="F12" s="117"/>
      <c r="G12" s="59"/>
      <c r="H12" s="59"/>
      <c r="I12" s="195" t="s">
        <v>81</v>
      </c>
      <c r="J12" s="106">
        <v>0</v>
      </c>
      <c r="K12" s="199">
        <v>26000</v>
      </c>
      <c r="L12" s="199">
        <v>710000</v>
      </c>
      <c r="M12" s="106">
        <v>0</v>
      </c>
      <c r="N12" s="106">
        <v>0</v>
      </c>
      <c r="O12" s="127"/>
      <c r="P12" s="60"/>
      <c r="Q12" s="37"/>
      <c r="R12" s="301"/>
      <c r="S12" s="142"/>
      <c r="T12" s="142"/>
    </row>
    <row r="13" spans="1:20" s="29" customFormat="1" ht="20.25" customHeight="1">
      <c r="A13" s="296" t="s">
        <v>82</v>
      </c>
      <c r="B13" s="298">
        <v>750</v>
      </c>
      <c r="C13" s="298">
        <v>75023</v>
      </c>
      <c r="D13" s="302" t="s">
        <v>83</v>
      </c>
      <c r="E13" s="302" t="s">
        <v>113</v>
      </c>
      <c r="F13" s="33">
        <f>SUM(K13:N13)</f>
        <v>460000</v>
      </c>
      <c r="G13" s="32"/>
      <c r="H13" s="32"/>
      <c r="I13" s="200" t="s">
        <v>4</v>
      </c>
      <c r="J13" s="32">
        <v>0</v>
      </c>
      <c r="K13" s="194">
        <v>190000</v>
      </c>
      <c r="L13" s="107">
        <v>100000</v>
      </c>
      <c r="M13" s="33">
        <v>164000</v>
      </c>
      <c r="N13" s="33">
        <v>6000</v>
      </c>
      <c r="O13" s="34"/>
      <c r="P13" s="34"/>
      <c r="Q13" s="1"/>
      <c r="R13" s="300" t="s">
        <v>60</v>
      </c>
      <c r="S13" s="142"/>
      <c r="T13" s="142"/>
    </row>
    <row r="14" spans="1:20" s="29" customFormat="1" ht="32.25" customHeight="1">
      <c r="A14" s="367"/>
      <c r="B14" s="387"/>
      <c r="C14" s="387"/>
      <c r="D14" s="384"/>
      <c r="E14" s="401"/>
      <c r="F14" s="59"/>
      <c r="G14" s="27"/>
      <c r="H14" s="27"/>
      <c r="I14" s="195" t="s">
        <v>81</v>
      </c>
      <c r="J14" s="106">
        <v>0</v>
      </c>
      <c r="K14" s="199">
        <v>105000</v>
      </c>
      <c r="L14" s="199">
        <f>L13*0.15</f>
        <v>15000</v>
      </c>
      <c r="M14" s="106">
        <v>24600</v>
      </c>
      <c r="N14" s="106">
        <v>900</v>
      </c>
      <c r="O14" s="35"/>
      <c r="P14" s="36"/>
      <c r="Q14" s="37"/>
      <c r="R14" s="301"/>
      <c r="S14" s="142"/>
      <c r="T14" s="142"/>
    </row>
    <row r="15" spans="1:20" s="29" customFormat="1" ht="18.75" customHeight="1">
      <c r="A15" s="296" t="s">
        <v>115</v>
      </c>
      <c r="B15" s="298">
        <v>852</v>
      </c>
      <c r="C15" s="298">
        <v>85295</v>
      </c>
      <c r="D15" s="302" t="s">
        <v>119</v>
      </c>
      <c r="E15" s="304">
        <v>2008</v>
      </c>
      <c r="F15" s="33">
        <f>SUM(K15:N15)</f>
        <v>24657</v>
      </c>
      <c r="G15" s="32"/>
      <c r="H15" s="32"/>
      <c r="I15" s="200" t="s">
        <v>4</v>
      </c>
      <c r="J15" s="32">
        <v>0</v>
      </c>
      <c r="K15" s="294">
        <v>24657</v>
      </c>
      <c r="L15" s="33">
        <v>0</v>
      </c>
      <c r="M15" s="33">
        <v>0</v>
      </c>
      <c r="N15" s="33">
        <v>0</v>
      </c>
      <c r="O15" s="60"/>
      <c r="P15" s="292"/>
      <c r="Q15" s="37"/>
      <c r="R15" s="300" t="s">
        <v>117</v>
      </c>
      <c r="S15" s="142"/>
      <c r="T15" s="142"/>
    </row>
    <row r="16" spans="1:20" s="29" customFormat="1" ht="21" customHeight="1">
      <c r="A16" s="297"/>
      <c r="B16" s="299"/>
      <c r="C16" s="299"/>
      <c r="D16" s="303"/>
      <c r="E16" s="305"/>
      <c r="F16" s="27"/>
      <c r="G16" s="27"/>
      <c r="H16" s="27"/>
      <c r="I16" s="295" t="s">
        <v>81</v>
      </c>
      <c r="J16" s="106">
        <v>0</v>
      </c>
      <c r="K16" s="199">
        <v>2589</v>
      </c>
      <c r="L16" s="199">
        <v>0</v>
      </c>
      <c r="M16" s="106">
        <v>0</v>
      </c>
      <c r="N16" s="106">
        <v>0</v>
      </c>
      <c r="O16" s="60"/>
      <c r="P16" s="292"/>
      <c r="Q16" s="37"/>
      <c r="R16" s="301"/>
      <c r="S16" s="142"/>
      <c r="T16" s="142"/>
    </row>
    <row r="17" spans="1:20" ht="18.75" customHeight="1">
      <c r="A17" s="367" t="s">
        <v>118</v>
      </c>
      <c r="B17" s="387">
        <v>750</v>
      </c>
      <c r="C17" s="387">
        <v>75023</v>
      </c>
      <c r="D17" s="384" t="s">
        <v>116</v>
      </c>
      <c r="E17" s="384" t="s">
        <v>58</v>
      </c>
      <c r="F17" s="107">
        <f>SUM(K17:M17)</f>
        <v>115000</v>
      </c>
      <c r="G17" s="31"/>
      <c r="H17" s="31"/>
      <c r="I17" s="293" t="s">
        <v>4</v>
      </c>
      <c r="J17" s="31">
        <v>0</v>
      </c>
      <c r="K17" s="194">
        <v>25000</v>
      </c>
      <c r="L17" s="107">
        <v>40000</v>
      </c>
      <c r="M17" s="107">
        <v>50000</v>
      </c>
      <c r="N17" s="107">
        <v>0</v>
      </c>
      <c r="O17" s="34"/>
      <c r="P17" s="34"/>
      <c r="R17" s="300" t="s">
        <v>60</v>
      </c>
      <c r="S17" s="142"/>
      <c r="T17" s="142">
        <f t="shared" si="0"/>
        <v>115000</v>
      </c>
    </row>
    <row r="18" spans="1:20" s="29" customFormat="1" ht="17.25" customHeight="1" thickBot="1">
      <c r="A18" s="386"/>
      <c r="B18" s="365"/>
      <c r="C18" s="365"/>
      <c r="D18" s="388"/>
      <c r="E18" s="385"/>
      <c r="F18" s="259"/>
      <c r="G18" s="27"/>
      <c r="H18" s="27"/>
      <c r="I18" s="195" t="s">
        <v>81</v>
      </c>
      <c r="J18" s="106">
        <v>0</v>
      </c>
      <c r="K18" s="199">
        <v>2500</v>
      </c>
      <c r="L18" s="199">
        <v>4000</v>
      </c>
      <c r="M18" s="106">
        <v>5000</v>
      </c>
      <c r="N18" s="112">
        <v>0</v>
      </c>
      <c r="O18" s="35"/>
      <c r="P18" s="36"/>
      <c r="Q18" s="37"/>
      <c r="R18" s="301"/>
      <c r="S18" s="142"/>
      <c r="T18" s="142">
        <f t="shared" si="0"/>
        <v>11500</v>
      </c>
    </row>
    <row r="19" spans="3:20" ht="14.25" thickBot="1" thickTop="1">
      <c r="C19" s="43"/>
      <c r="D19" s="67" t="s">
        <v>7</v>
      </c>
      <c r="E19" s="68"/>
      <c r="F19" s="69"/>
      <c r="G19" s="156"/>
      <c r="H19" s="122"/>
      <c r="I19" s="185"/>
      <c r="J19" s="201">
        <f aca="true" t="shared" si="1" ref="J19:N20">+J7+J9+J11+J13+J15+J17</f>
        <v>52000</v>
      </c>
      <c r="K19" s="201">
        <f t="shared" si="1"/>
        <v>311889</v>
      </c>
      <c r="L19" s="201">
        <f t="shared" si="1"/>
        <v>5160659</v>
      </c>
      <c r="M19" s="201">
        <f t="shared" si="1"/>
        <v>2204096</v>
      </c>
      <c r="N19" s="201">
        <f t="shared" si="1"/>
        <v>6000</v>
      </c>
      <c r="O19" s="41">
        <f aca="true" t="shared" si="2" ref="O19:Q20">+O7+O9+O17</f>
        <v>0</v>
      </c>
      <c r="P19" s="71">
        <f t="shared" si="2"/>
        <v>0</v>
      </c>
      <c r="Q19" s="70">
        <f t="shared" si="2"/>
        <v>0</v>
      </c>
      <c r="R19" s="161"/>
      <c r="S19" s="142"/>
      <c r="T19" s="142">
        <f t="shared" si="0"/>
        <v>7734644</v>
      </c>
    </row>
    <row r="20" spans="3:20" ht="14.25" thickBot="1" thickTop="1">
      <c r="C20" s="43"/>
      <c r="D20" s="48" t="s">
        <v>8</v>
      </c>
      <c r="E20" s="49"/>
      <c r="F20" s="50"/>
      <c r="G20" s="175"/>
      <c r="H20" s="126"/>
      <c r="I20" s="49"/>
      <c r="J20" s="202">
        <f t="shared" si="1"/>
        <v>52000</v>
      </c>
      <c r="K20" s="202">
        <f t="shared" si="1"/>
        <v>149593</v>
      </c>
      <c r="L20" s="202">
        <f t="shared" si="1"/>
        <v>2259000</v>
      </c>
      <c r="M20" s="202">
        <f t="shared" si="1"/>
        <v>627614.4</v>
      </c>
      <c r="N20" s="202">
        <f t="shared" si="1"/>
        <v>900</v>
      </c>
      <c r="O20" s="41">
        <f t="shared" si="2"/>
        <v>0</v>
      </c>
      <c r="P20" s="71">
        <f t="shared" si="2"/>
        <v>0</v>
      </c>
      <c r="Q20" s="70">
        <f t="shared" si="2"/>
        <v>0</v>
      </c>
      <c r="R20" s="162"/>
      <c r="S20" s="142"/>
      <c r="T20" s="142">
        <f t="shared" si="0"/>
        <v>3089107.4</v>
      </c>
    </row>
    <row r="21" spans="3:20" ht="15.75" customHeight="1" thickBot="1" thickTop="1">
      <c r="C21" s="43"/>
      <c r="D21" s="203" t="s">
        <v>84</v>
      </c>
      <c r="E21" s="61"/>
      <c r="F21" s="62"/>
      <c r="G21" s="61"/>
      <c r="H21" s="63"/>
      <c r="I21" s="61"/>
      <c r="J21" s="204">
        <f>J20</f>
        <v>52000</v>
      </c>
      <c r="K21" s="204">
        <f>K20</f>
        <v>149593</v>
      </c>
      <c r="L21" s="176">
        <f>L20</f>
        <v>2259000</v>
      </c>
      <c r="M21" s="269">
        <f>M20</f>
        <v>627614.4</v>
      </c>
      <c r="N21" s="180">
        <f>N20</f>
        <v>900</v>
      </c>
      <c r="O21" s="124"/>
      <c r="P21" s="47"/>
      <c r="Q21" s="47"/>
      <c r="R21" s="47"/>
      <c r="S21" s="142"/>
      <c r="T21" s="142"/>
    </row>
    <row r="22" spans="3:20" ht="14.25" thickBot="1" thickTop="1">
      <c r="C22" s="43"/>
      <c r="D22" s="44"/>
      <c r="E22" s="45"/>
      <c r="F22" s="46"/>
      <c r="G22" s="45"/>
      <c r="H22" s="47"/>
      <c r="I22" s="45"/>
      <c r="J22" s="47"/>
      <c r="K22" s="47"/>
      <c r="L22" s="47"/>
      <c r="M22" s="47"/>
      <c r="N22" s="47"/>
      <c r="O22" s="124"/>
      <c r="P22" s="47"/>
      <c r="Q22" s="47"/>
      <c r="R22" s="47"/>
      <c r="S22" s="142"/>
      <c r="T22" s="142">
        <f t="shared" si="0"/>
        <v>0</v>
      </c>
    </row>
    <row r="23" spans="3:20" ht="13.5" thickTop="1">
      <c r="C23" s="45"/>
      <c r="D23" s="48" t="s">
        <v>9</v>
      </c>
      <c r="E23" s="49"/>
      <c r="F23" s="50"/>
      <c r="G23" s="49"/>
      <c r="H23" s="51"/>
      <c r="I23" s="49"/>
      <c r="J23" s="52">
        <f aca="true" t="shared" si="3" ref="J23:Q23">+J19-J20</f>
        <v>0</v>
      </c>
      <c r="K23" s="52">
        <f>+K19-K20</f>
        <v>162296</v>
      </c>
      <c r="L23" s="126">
        <f>+L19-L20</f>
        <v>2901659</v>
      </c>
      <c r="M23" s="126">
        <f>+M19-M20</f>
        <v>1576481.6</v>
      </c>
      <c r="N23" s="53">
        <f t="shared" si="3"/>
        <v>5100</v>
      </c>
      <c r="O23" s="260">
        <f t="shared" si="3"/>
        <v>0</v>
      </c>
      <c r="P23" s="53">
        <f t="shared" si="3"/>
        <v>0</v>
      </c>
      <c r="Q23" s="51">
        <f t="shared" si="3"/>
        <v>0</v>
      </c>
      <c r="R23" s="47"/>
      <c r="S23" s="142"/>
      <c r="T23" s="142">
        <f t="shared" si="0"/>
        <v>4645536.6</v>
      </c>
    </row>
    <row r="24" spans="3:20" ht="12.75">
      <c r="C24" s="45"/>
      <c r="D24" s="55" t="s">
        <v>10</v>
      </c>
      <c r="E24" s="45"/>
      <c r="F24" s="46"/>
      <c r="G24" s="45"/>
      <c r="H24" s="47"/>
      <c r="I24" s="45"/>
      <c r="J24" s="116"/>
      <c r="K24" s="24"/>
      <c r="L24" s="124"/>
      <c r="M24" s="124"/>
      <c r="N24" s="133"/>
      <c r="O24" s="261"/>
      <c r="P24" s="38"/>
      <c r="Q24" s="47"/>
      <c r="R24" s="47"/>
      <c r="S24" s="142"/>
      <c r="T24" s="142">
        <f t="shared" si="0"/>
        <v>0</v>
      </c>
    </row>
    <row r="25" spans="3:20" s="29" customFormat="1" ht="12" customHeight="1">
      <c r="C25" s="57"/>
      <c r="D25" s="109" t="s">
        <v>23</v>
      </c>
      <c r="E25" s="57"/>
      <c r="F25" s="58"/>
      <c r="G25" s="57"/>
      <c r="H25" s="58"/>
      <c r="I25" s="57"/>
      <c r="J25" s="59">
        <f>J7-J8</f>
        <v>0</v>
      </c>
      <c r="K25" s="59">
        <f>K7-K8</f>
        <v>10628</v>
      </c>
      <c r="L25" s="127">
        <f>L7-L8</f>
        <v>1411659</v>
      </c>
      <c r="M25" s="127">
        <f>M7-M8</f>
        <v>1292081.6</v>
      </c>
      <c r="N25" s="60">
        <f>N7-N8</f>
        <v>0</v>
      </c>
      <c r="O25" s="205">
        <v>0</v>
      </c>
      <c r="P25" s="60">
        <v>0</v>
      </c>
      <c r="Q25" s="58"/>
      <c r="R25" s="58"/>
      <c r="S25" s="142"/>
      <c r="T25" s="142">
        <f t="shared" si="0"/>
        <v>2714368.6</v>
      </c>
    </row>
    <row r="26" spans="3:20" s="29" customFormat="1" ht="12" customHeight="1" hidden="1">
      <c r="C26" s="57"/>
      <c r="D26" s="206" t="s">
        <v>24</v>
      </c>
      <c r="E26" s="57"/>
      <c r="F26" s="58"/>
      <c r="G26" s="57"/>
      <c r="H26" s="58"/>
      <c r="I26" s="57"/>
      <c r="J26" s="59">
        <v>0</v>
      </c>
      <c r="K26" s="59"/>
      <c r="L26" s="127"/>
      <c r="M26" s="127"/>
      <c r="N26" s="60"/>
      <c r="O26" s="205"/>
      <c r="P26" s="60"/>
      <c r="Q26" s="58"/>
      <c r="R26" s="58"/>
      <c r="S26" s="142"/>
      <c r="T26" s="142">
        <f t="shared" si="0"/>
        <v>0</v>
      </c>
    </row>
    <row r="27" spans="3:20" s="29" customFormat="1" ht="13.5" customHeight="1">
      <c r="C27" s="57"/>
      <c r="D27" s="206" t="s">
        <v>24</v>
      </c>
      <c r="E27" s="57"/>
      <c r="F27" s="58"/>
      <c r="G27" s="57"/>
      <c r="H27" s="58"/>
      <c r="I27" s="57"/>
      <c r="J27" s="117">
        <v>0</v>
      </c>
      <c r="K27" s="117">
        <f>K9-K10</f>
        <v>0</v>
      </c>
      <c r="L27" s="207">
        <f>L9-L10</f>
        <v>400000</v>
      </c>
      <c r="M27" s="207">
        <f>M9-M10</f>
        <v>100000</v>
      </c>
      <c r="N27" s="60">
        <f>N9-N10</f>
        <v>0</v>
      </c>
      <c r="O27" s="205">
        <v>0</v>
      </c>
      <c r="P27" s="60">
        <v>0</v>
      </c>
      <c r="Q27" s="58"/>
      <c r="R27" s="58"/>
      <c r="S27" s="142"/>
      <c r="T27" s="142">
        <f t="shared" si="0"/>
        <v>500000</v>
      </c>
    </row>
    <row r="28" spans="3:20" s="29" customFormat="1" ht="13.5" customHeight="1">
      <c r="C28" s="57"/>
      <c r="D28" s="206" t="s">
        <v>85</v>
      </c>
      <c r="E28" s="57"/>
      <c r="F28" s="58"/>
      <c r="G28" s="57"/>
      <c r="H28" s="58"/>
      <c r="I28" s="57"/>
      <c r="J28" s="117">
        <v>0</v>
      </c>
      <c r="K28" s="117">
        <f>K11-K12</f>
        <v>22100</v>
      </c>
      <c r="L28" s="207">
        <f>L11-L12</f>
        <v>969000</v>
      </c>
      <c r="M28" s="207">
        <v>0</v>
      </c>
      <c r="N28" s="60">
        <v>0</v>
      </c>
      <c r="O28" s="205"/>
      <c r="P28" s="60"/>
      <c r="Q28" s="58"/>
      <c r="R28" s="58"/>
      <c r="S28" s="142"/>
      <c r="T28" s="142"/>
    </row>
    <row r="29" spans="3:20" s="29" customFormat="1" ht="13.5" customHeight="1">
      <c r="C29" s="57"/>
      <c r="D29" s="206" t="s">
        <v>86</v>
      </c>
      <c r="E29" s="45"/>
      <c r="F29" s="46"/>
      <c r="G29" s="45"/>
      <c r="H29" s="47"/>
      <c r="I29" s="45"/>
      <c r="J29" s="117">
        <v>0</v>
      </c>
      <c r="K29" s="117">
        <f>K13-K14</f>
        <v>85000</v>
      </c>
      <c r="L29" s="117">
        <f>L13-L14</f>
        <v>85000</v>
      </c>
      <c r="M29" s="117">
        <f>M13-M14</f>
        <v>139400</v>
      </c>
      <c r="N29" s="145">
        <f>N13-N14</f>
        <v>5100</v>
      </c>
      <c r="O29" s="205"/>
      <c r="P29" s="60"/>
      <c r="Q29" s="58"/>
      <c r="R29" s="58"/>
      <c r="S29" s="142"/>
      <c r="T29" s="142"/>
    </row>
    <row r="30" spans="3:20" s="29" customFormat="1" ht="13.5" customHeight="1">
      <c r="C30" s="57"/>
      <c r="D30" s="206" t="s">
        <v>121</v>
      </c>
      <c r="E30" s="45"/>
      <c r="F30" s="46"/>
      <c r="G30" s="45"/>
      <c r="H30" s="47"/>
      <c r="I30" s="45"/>
      <c r="J30" s="117">
        <v>0</v>
      </c>
      <c r="K30" s="117">
        <f>K15-K16</f>
        <v>22068</v>
      </c>
      <c r="L30" s="117">
        <f>L15-L16</f>
        <v>0</v>
      </c>
      <c r="M30" s="117">
        <f>M15-M16</f>
        <v>0</v>
      </c>
      <c r="N30" s="117">
        <f>N15-N16</f>
        <v>0</v>
      </c>
      <c r="O30" s="205"/>
      <c r="P30" s="60"/>
      <c r="Q30" s="58"/>
      <c r="R30" s="58"/>
      <c r="S30" s="142"/>
      <c r="T30" s="142"/>
    </row>
    <row r="31" spans="3:20" ht="15" customHeight="1" thickBot="1">
      <c r="C31" s="45"/>
      <c r="D31" s="206" t="s">
        <v>120</v>
      </c>
      <c r="E31" s="61"/>
      <c r="F31" s="62"/>
      <c r="G31" s="61"/>
      <c r="H31" s="63"/>
      <c r="I31" s="61"/>
      <c r="J31" s="176">
        <v>0</v>
      </c>
      <c r="K31" s="176">
        <f>K17-K18</f>
        <v>22500</v>
      </c>
      <c r="L31" s="188">
        <f>L17-L18</f>
        <v>36000</v>
      </c>
      <c r="M31" s="188">
        <f>M17-M18</f>
        <v>45000</v>
      </c>
      <c r="N31" s="208">
        <f>N17-N18</f>
        <v>0</v>
      </c>
      <c r="O31" s="262"/>
      <c r="P31" s="65"/>
      <c r="Q31" s="63"/>
      <c r="R31" s="47"/>
      <c r="S31" s="142"/>
      <c r="T31" s="142">
        <f t="shared" si="0"/>
        <v>103500</v>
      </c>
    </row>
    <row r="32" spans="3:20" ht="14.25" thickBot="1" thickTop="1">
      <c r="C32" s="45"/>
      <c r="D32" s="67" t="s">
        <v>12</v>
      </c>
      <c r="E32" s="68"/>
      <c r="F32" s="69"/>
      <c r="G32" s="68"/>
      <c r="H32" s="70"/>
      <c r="I32" s="68"/>
      <c r="J32" s="41">
        <f aca="true" t="shared" si="4" ref="J32:Q32">+J23-SUM(J25:J31)</f>
        <v>0</v>
      </c>
      <c r="K32" s="41">
        <f>+K23-SUM(K25:K31)</f>
        <v>0</v>
      </c>
      <c r="L32" s="122">
        <f>+L23-SUM(L25:L31)</f>
        <v>0</v>
      </c>
      <c r="M32" s="122">
        <f t="shared" si="4"/>
        <v>0</v>
      </c>
      <c r="N32" s="71">
        <f t="shared" si="4"/>
        <v>0</v>
      </c>
      <c r="O32" s="236">
        <f t="shared" si="4"/>
        <v>0</v>
      </c>
      <c r="P32" s="71">
        <f>+P23-SUM(P25:P31)</f>
        <v>0</v>
      </c>
      <c r="Q32" s="70">
        <f t="shared" si="4"/>
        <v>0</v>
      </c>
      <c r="R32" s="47"/>
      <c r="S32" s="142"/>
      <c r="T32" s="142">
        <f t="shared" si="0"/>
        <v>0</v>
      </c>
    </row>
    <row r="33" spans="3:16" ht="13.5" thickTop="1">
      <c r="C33" s="45"/>
      <c r="D33" s="44"/>
      <c r="E33" s="45"/>
      <c r="F33" s="46"/>
      <c r="G33" s="45"/>
      <c r="H33" s="47"/>
      <c r="I33" s="45"/>
      <c r="J33" s="47"/>
      <c r="K33" s="47"/>
      <c r="L33" s="47"/>
      <c r="M33" s="47"/>
      <c r="N33" s="47"/>
      <c r="O33" s="47"/>
      <c r="P33" s="47"/>
    </row>
    <row r="34" spans="3:18" ht="15.75">
      <c r="C34" s="171" t="str">
        <f>C1</f>
        <v>Wydatki na projekty realizowane z niepodlegających zwrotowi środków ze źródeł zagranicznych</v>
      </c>
      <c r="D34" s="171"/>
      <c r="E34" s="171"/>
      <c r="F34" s="171"/>
      <c r="G34" s="2"/>
      <c r="M34" s="4"/>
      <c r="O34" s="5"/>
      <c r="P34" s="5"/>
      <c r="Q34" s="6"/>
      <c r="R34" s="6"/>
    </row>
    <row r="35" spans="4:18" ht="15.75">
      <c r="D35" s="2"/>
      <c r="F35" s="2"/>
      <c r="G35" s="2"/>
      <c r="L35" s="5"/>
      <c r="O35" s="7" t="s">
        <v>13</v>
      </c>
      <c r="Q35" s="8"/>
      <c r="R35" s="8"/>
    </row>
    <row r="36" spans="11:16" ht="13.5" thickBot="1">
      <c r="K36" s="137">
        <f>+K37</f>
        <v>0</v>
      </c>
      <c r="L36" s="137">
        <f>+K37+L37</f>
        <v>0.03</v>
      </c>
      <c r="M36" s="137">
        <f>+L36+M37</f>
        <v>0.07</v>
      </c>
      <c r="N36" s="137">
        <f>+M36+N37</f>
        <v>0.1</v>
      </c>
      <c r="O36" s="137">
        <f>+N36+O37</f>
        <v>0.13</v>
      </c>
      <c r="P36" s="137">
        <f>+O36+P37</f>
        <v>0.16</v>
      </c>
    </row>
    <row r="37" spans="1:20" s="15" customFormat="1" ht="19.5" customHeight="1" thickBot="1" thickTop="1">
      <c r="A37" s="381" t="s">
        <v>29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138">
        <f>+'[1]prognozy-w2'!G51</f>
        <v>0.03</v>
      </c>
      <c r="M37" s="138">
        <f>+'[1]prognozy-w2'!H51</f>
        <v>0.04</v>
      </c>
      <c r="N37" s="138">
        <f>+'[1]prognozy-w2'!I51</f>
        <v>0.03</v>
      </c>
      <c r="O37" s="138">
        <f>+'[1]prognozy-w2'!J51</f>
        <v>0.03</v>
      </c>
      <c r="P37" s="139">
        <v>0.03</v>
      </c>
      <c r="R37" s="164"/>
      <c r="S37" s="141"/>
      <c r="T37" s="141"/>
    </row>
    <row r="38" spans="1:18" ht="16.5" customHeight="1" thickTop="1">
      <c r="A38" s="349" t="s">
        <v>51</v>
      </c>
      <c r="B38" s="351" t="s">
        <v>62</v>
      </c>
      <c r="C38" s="351" t="s">
        <v>63</v>
      </c>
      <c r="D38" s="353" t="str">
        <f>D5</f>
        <v>Nazwa projektu</v>
      </c>
      <c r="E38" s="16" t="s">
        <v>52</v>
      </c>
      <c r="F38" s="17" t="s">
        <v>54</v>
      </c>
      <c r="G38" s="17"/>
      <c r="H38" s="17"/>
      <c r="I38" s="157" t="s">
        <v>1</v>
      </c>
      <c r="J38" s="338" t="s">
        <v>2</v>
      </c>
      <c r="K38" s="339"/>
      <c r="L38" s="339"/>
      <c r="M38" s="154"/>
      <c r="N38" s="154"/>
      <c r="O38" s="154"/>
      <c r="P38" s="155"/>
      <c r="Q38" s="18"/>
      <c r="R38" s="340" t="s">
        <v>59</v>
      </c>
    </row>
    <row r="39" spans="1:18" ht="18" customHeight="1" thickBot="1">
      <c r="A39" s="383"/>
      <c r="B39" s="352"/>
      <c r="C39" s="352"/>
      <c r="D39" s="354"/>
      <c r="E39" s="19" t="s">
        <v>53</v>
      </c>
      <c r="F39" s="20" t="s">
        <v>61</v>
      </c>
      <c r="G39" s="20"/>
      <c r="H39" s="20"/>
      <c r="I39" s="181" t="s">
        <v>3</v>
      </c>
      <c r="J39" s="273" t="s">
        <v>79</v>
      </c>
      <c r="K39" s="274">
        <v>2008</v>
      </c>
      <c r="L39" s="275">
        <f>+K39+1</f>
        <v>2009</v>
      </c>
      <c r="M39" s="274">
        <f>+L39+1</f>
        <v>2010</v>
      </c>
      <c r="N39" s="275">
        <f>+M39+1</f>
        <v>2011</v>
      </c>
      <c r="O39" s="21">
        <f>+N39+1</f>
        <v>2012</v>
      </c>
      <c r="P39" s="22">
        <f>+O39+1</f>
        <v>2013</v>
      </c>
      <c r="R39" s="341"/>
    </row>
    <row r="40" spans="1:20" s="25" customFormat="1" ht="19.5" customHeight="1" thickTop="1">
      <c r="A40" s="389"/>
      <c r="B40" s="391"/>
      <c r="C40" s="393"/>
      <c r="D40" s="23" t="s">
        <v>14</v>
      </c>
      <c r="E40" s="346" t="s">
        <v>114</v>
      </c>
      <c r="F40" s="24">
        <f>+F42+F46+F49</f>
        <v>35574466</v>
      </c>
      <c r="G40" s="24"/>
      <c r="H40" s="24"/>
      <c r="I40" s="182" t="s">
        <v>4</v>
      </c>
      <c r="J40" s="278">
        <f>+J42+J46+J49</f>
        <v>1300</v>
      </c>
      <c r="K40" s="278">
        <f>+K42+K46+K49</f>
        <v>520000</v>
      </c>
      <c r="L40" s="279">
        <f aca="true" t="shared" si="5" ref="L40:P41">+L42+L46+L49</f>
        <v>12691350</v>
      </c>
      <c r="M40" s="279">
        <f t="shared" si="5"/>
        <v>11090050</v>
      </c>
      <c r="N40" s="279">
        <f t="shared" si="5"/>
        <v>7071766</v>
      </c>
      <c r="O40" s="24">
        <f t="shared" si="5"/>
        <v>1000000</v>
      </c>
      <c r="P40" s="79">
        <f t="shared" si="5"/>
        <v>3200000</v>
      </c>
      <c r="R40" s="329" t="s">
        <v>75</v>
      </c>
      <c r="S40" s="142"/>
      <c r="T40" s="142">
        <f>SUM(J40:Q40)</f>
        <v>35574466</v>
      </c>
    </row>
    <row r="41" spans="1:20" s="29" customFormat="1" ht="16.5" customHeight="1">
      <c r="A41" s="390"/>
      <c r="B41" s="392"/>
      <c r="C41" s="394"/>
      <c r="D41" s="26"/>
      <c r="E41" s="337"/>
      <c r="F41" s="27"/>
      <c r="G41" s="27"/>
      <c r="H41" s="28"/>
      <c r="I41" s="195" t="s">
        <v>87</v>
      </c>
      <c r="J41" s="209">
        <f>+J43+J47+J50+J44+J45+J48</f>
        <v>1300</v>
      </c>
      <c r="K41" s="209">
        <f>+K43+K47+K50+K44+K45+K48</f>
        <v>520000</v>
      </c>
      <c r="L41" s="111">
        <f>+L43+L47+L50+L44+L45+L48</f>
        <v>4703066</v>
      </c>
      <c r="M41" s="111">
        <f>+M43+M47+M50+M44+M45+M48</f>
        <v>3106376</v>
      </c>
      <c r="N41" s="111">
        <f>+N43+N47+N50+N44+N45+N48</f>
        <v>1573168</v>
      </c>
      <c r="O41" s="111">
        <f t="shared" si="5"/>
        <v>150000</v>
      </c>
      <c r="P41" s="120">
        <f t="shared" si="5"/>
        <v>480000</v>
      </c>
      <c r="R41" s="329"/>
      <c r="S41" s="142"/>
      <c r="T41" s="142">
        <f aca="true" t="shared" si="6" ref="T41:T63">SUM(J41:Q41)</f>
        <v>10533910</v>
      </c>
    </row>
    <row r="42" spans="1:20" ht="16.5" customHeight="1">
      <c r="A42" s="355" t="s">
        <v>25</v>
      </c>
      <c r="B42" s="397" t="s">
        <v>67</v>
      </c>
      <c r="C42" s="357" t="s">
        <v>68</v>
      </c>
      <c r="D42" s="362" t="s">
        <v>50</v>
      </c>
      <c r="E42" s="321" t="s">
        <v>113</v>
      </c>
      <c r="F42" s="210">
        <v>28574466</v>
      </c>
      <c r="G42" s="31"/>
      <c r="H42" s="31"/>
      <c r="I42" s="197" t="s">
        <v>4</v>
      </c>
      <c r="J42" s="198">
        <v>0</v>
      </c>
      <c r="K42" s="198">
        <v>20000</v>
      </c>
      <c r="L42" s="32">
        <v>11891350</v>
      </c>
      <c r="M42" s="33">
        <v>10391350</v>
      </c>
      <c r="N42" s="33">
        <v>6271766</v>
      </c>
      <c r="O42" s="33">
        <v>0</v>
      </c>
      <c r="P42" s="34">
        <v>0</v>
      </c>
      <c r="Q42" s="3"/>
      <c r="R42" s="300" t="s">
        <v>60</v>
      </c>
      <c r="S42" s="142"/>
      <c r="T42" s="142">
        <f t="shared" si="6"/>
        <v>28574466</v>
      </c>
    </row>
    <row r="43" spans="1:20" s="29" customFormat="1" ht="18" customHeight="1">
      <c r="A43" s="395"/>
      <c r="B43" s="398"/>
      <c r="C43" s="400"/>
      <c r="D43" s="363"/>
      <c r="E43" s="328"/>
      <c r="F43" s="211"/>
      <c r="G43" s="27"/>
      <c r="H43" s="27"/>
      <c r="I43" s="195" t="s">
        <v>81</v>
      </c>
      <c r="J43" s="212">
        <v>0</v>
      </c>
      <c r="K43" s="212">
        <v>0</v>
      </c>
      <c r="L43" s="212">
        <v>600000</v>
      </c>
      <c r="M43" s="212">
        <v>0</v>
      </c>
      <c r="N43" s="212">
        <v>0</v>
      </c>
      <c r="O43" s="106">
        <f>O42*0.15</f>
        <v>0</v>
      </c>
      <c r="P43" s="144">
        <f>P42*0.15</f>
        <v>0</v>
      </c>
      <c r="Q43" s="37"/>
      <c r="R43" s="316"/>
      <c r="S43" s="142"/>
      <c r="T43" s="142">
        <f t="shared" si="6"/>
        <v>600000</v>
      </c>
    </row>
    <row r="44" spans="1:20" s="29" customFormat="1" ht="13.5" customHeight="1">
      <c r="A44" s="395"/>
      <c r="B44" s="398"/>
      <c r="C44" s="400"/>
      <c r="D44" s="363"/>
      <c r="E44" s="328"/>
      <c r="F44" s="211"/>
      <c r="G44" s="59"/>
      <c r="H44" s="59"/>
      <c r="I44" s="213" t="s">
        <v>88</v>
      </c>
      <c r="J44" s="117">
        <v>0</v>
      </c>
      <c r="K44" s="117">
        <v>0</v>
      </c>
      <c r="L44" s="117">
        <v>1806700</v>
      </c>
      <c r="M44" s="117">
        <v>1805700</v>
      </c>
      <c r="N44" s="59">
        <v>1089800</v>
      </c>
      <c r="O44" s="59"/>
      <c r="P44" s="60"/>
      <c r="Q44" s="37"/>
      <c r="R44" s="316"/>
      <c r="S44" s="142"/>
      <c r="T44" s="142"/>
    </row>
    <row r="45" spans="1:20" s="29" customFormat="1" ht="13.5" customHeight="1">
      <c r="A45" s="396"/>
      <c r="B45" s="399"/>
      <c r="C45" s="359"/>
      <c r="D45" s="364"/>
      <c r="E45" s="322"/>
      <c r="F45" s="214"/>
      <c r="G45" s="59"/>
      <c r="H45" s="59"/>
      <c r="I45" s="215" t="s">
        <v>89</v>
      </c>
      <c r="J45" s="216">
        <v>0</v>
      </c>
      <c r="K45" s="217">
        <v>20000</v>
      </c>
      <c r="L45" s="117">
        <v>1496366</v>
      </c>
      <c r="M45" s="117">
        <v>601976</v>
      </c>
      <c r="N45" s="59">
        <v>363368</v>
      </c>
      <c r="O45" s="59"/>
      <c r="P45" s="60"/>
      <c r="Q45" s="37"/>
      <c r="R45" s="301"/>
      <c r="S45" s="142"/>
      <c r="T45" s="142"/>
    </row>
    <row r="46" spans="1:20" s="29" customFormat="1" ht="14.25" customHeight="1">
      <c r="A46" s="355" t="s">
        <v>90</v>
      </c>
      <c r="B46" s="357" t="s">
        <v>67</v>
      </c>
      <c r="C46" s="357" t="s">
        <v>68</v>
      </c>
      <c r="D46" s="362" t="s">
        <v>91</v>
      </c>
      <c r="E46" s="321" t="s">
        <v>55</v>
      </c>
      <c r="F46" s="32">
        <v>2000000</v>
      </c>
      <c r="G46" s="59"/>
      <c r="H46" s="59"/>
      <c r="I46" s="184" t="s">
        <v>4</v>
      </c>
      <c r="J46" s="218">
        <v>1300</v>
      </c>
      <c r="K46" s="219">
        <v>500000</v>
      </c>
      <c r="L46" s="220">
        <v>800000</v>
      </c>
      <c r="M46" s="220">
        <v>698700</v>
      </c>
      <c r="N46" s="270">
        <v>0</v>
      </c>
      <c r="O46" s="107">
        <v>0</v>
      </c>
      <c r="P46" s="150">
        <v>0</v>
      </c>
      <c r="Q46" s="37"/>
      <c r="R46" s="300" t="s">
        <v>92</v>
      </c>
      <c r="S46" s="142"/>
      <c r="T46" s="142">
        <f t="shared" si="6"/>
        <v>2000000</v>
      </c>
    </row>
    <row r="47" spans="1:20" s="29" customFormat="1" ht="14.25" customHeight="1">
      <c r="A47" s="395"/>
      <c r="B47" s="400"/>
      <c r="C47" s="400"/>
      <c r="D47" s="363"/>
      <c r="E47" s="328"/>
      <c r="F47" s="59"/>
      <c r="G47" s="59"/>
      <c r="H47" s="59"/>
      <c r="I47" s="195" t="s">
        <v>81</v>
      </c>
      <c r="J47" s="221">
        <v>0</v>
      </c>
      <c r="K47" s="221">
        <v>500000</v>
      </c>
      <c r="L47" s="212">
        <v>800000</v>
      </c>
      <c r="M47" s="222">
        <v>698700</v>
      </c>
      <c r="N47" s="222">
        <f>N46</f>
        <v>0</v>
      </c>
      <c r="O47" s="129">
        <f>O46</f>
        <v>0</v>
      </c>
      <c r="P47" s="149">
        <f>P46</f>
        <v>0</v>
      </c>
      <c r="Q47" s="37"/>
      <c r="R47" s="316"/>
      <c r="S47" s="142"/>
      <c r="T47" s="142">
        <f t="shared" si="6"/>
        <v>1998700</v>
      </c>
    </row>
    <row r="48" spans="1:20" s="29" customFormat="1" ht="14.25" customHeight="1">
      <c r="A48" s="396"/>
      <c r="B48" s="359"/>
      <c r="C48" s="359"/>
      <c r="D48" s="364"/>
      <c r="E48" s="322"/>
      <c r="F48" s="59"/>
      <c r="G48" s="59"/>
      <c r="H48" s="59"/>
      <c r="I48" s="215" t="s">
        <v>89</v>
      </c>
      <c r="J48" s="216">
        <v>1300</v>
      </c>
      <c r="K48" s="216">
        <v>0</v>
      </c>
      <c r="L48" s="119">
        <v>0</v>
      </c>
      <c r="M48" s="119">
        <v>0</v>
      </c>
      <c r="N48" s="27">
        <v>0</v>
      </c>
      <c r="O48" s="59"/>
      <c r="P48" s="60"/>
      <c r="Q48" s="37"/>
      <c r="R48" s="301"/>
      <c r="S48" s="142"/>
      <c r="T48" s="142"/>
    </row>
    <row r="49" spans="1:20" ht="13.5" customHeight="1">
      <c r="A49" s="355" t="s">
        <v>93</v>
      </c>
      <c r="B49" s="357" t="s">
        <v>67</v>
      </c>
      <c r="C49" s="357" t="s">
        <v>68</v>
      </c>
      <c r="D49" s="360" t="s">
        <v>94</v>
      </c>
      <c r="E49" s="298" t="s">
        <v>95</v>
      </c>
      <c r="F49" s="32">
        <v>5000000</v>
      </c>
      <c r="G49" s="32"/>
      <c r="H49" s="32"/>
      <c r="I49" s="186" t="s">
        <v>4</v>
      </c>
      <c r="J49" s="220">
        <v>0</v>
      </c>
      <c r="K49" s="220">
        <v>0</v>
      </c>
      <c r="L49" s="220">
        <v>0</v>
      </c>
      <c r="M49" s="220">
        <v>0</v>
      </c>
      <c r="N49" s="33">
        <v>800000</v>
      </c>
      <c r="O49" s="33">
        <v>1000000</v>
      </c>
      <c r="P49" s="34">
        <v>3200000</v>
      </c>
      <c r="R49" s="316" t="s">
        <v>60</v>
      </c>
      <c r="S49" s="142"/>
      <c r="T49" s="142">
        <f t="shared" si="6"/>
        <v>5000000</v>
      </c>
    </row>
    <row r="50" spans="1:20" s="29" customFormat="1" ht="12.75" customHeight="1" thickBot="1">
      <c r="A50" s="356"/>
      <c r="B50" s="358"/>
      <c r="C50" s="359"/>
      <c r="D50" s="361"/>
      <c r="E50" s="365"/>
      <c r="F50" s="27"/>
      <c r="G50" s="27"/>
      <c r="H50" s="27"/>
      <c r="I50" s="195" t="s">
        <v>81</v>
      </c>
      <c r="J50" s="112">
        <f>J49*0.15</f>
        <v>0</v>
      </c>
      <c r="K50" s="112">
        <f aca="true" t="shared" si="7" ref="K50:P50">K49*0.15</f>
        <v>0</v>
      </c>
      <c r="L50" s="112">
        <f t="shared" si="7"/>
        <v>0</v>
      </c>
      <c r="M50" s="112">
        <f t="shared" si="7"/>
        <v>0</v>
      </c>
      <c r="N50" s="112">
        <f t="shared" si="7"/>
        <v>120000</v>
      </c>
      <c r="O50" s="112">
        <f t="shared" si="7"/>
        <v>150000</v>
      </c>
      <c r="P50" s="148">
        <f t="shared" si="7"/>
        <v>480000</v>
      </c>
      <c r="Q50" s="37"/>
      <c r="R50" s="316"/>
      <c r="S50" s="142"/>
      <c r="T50" s="142">
        <f t="shared" si="6"/>
        <v>750000</v>
      </c>
    </row>
    <row r="51" spans="3:20" ht="14.25" thickBot="1" thickTop="1">
      <c r="C51" s="166"/>
      <c r="D51" s="165" t="s">
        <v>7</v>
      </c>
      <c r="E51" s="68"/>
      <c r="F51" s="69"/>
      <c r="G51" s="156"/>
      <c r="H51" s="122"/>
      <c r="I51" s="185"/>
      <c r="J51" s="201">
        <f>+J40</f>
        <v>1300</v>
      </c>
      <c r="K51" s="201">
        <f>+K40</f>
        <v>520000</v>
      </c>
      <c r="L51" s="122">
        <f aca="true" t="shared" si="8" ref="K51:O52">+L40</f>
        <v>12691350</v>
      </c>
      <c r="M51" s="122">
        <f>+M40</f>
        <v>11090050</v>
      </c>
      <c r="N51" s="71">
        <f t="shared" si="8"/>
        <v>7071766</v>
      </c>
      <c r="O51" s="70">
        <f t="shared" si="8"/>
        <v>1000000</v>
      </c>
      <c r="P51" s="71">
        <f>+P40</f>
        <v>3200000</v>
      </c>
      <c r="R51" s="76"/>
      <c r="S51" s="142"/>
      <c r="T51" s="142">
        <f t="shared" si="6"/>
        <v>35574466</v>
      </c>
    </row>
    <row r="52" spans="3:20" ht="14.25" thickBot="1" thickTop="1">
      <c r="C52" s="167"/>
      <c r="D52" s="177" t="s">
        <v>96</v>
      </c>
      <c r="E52" s="76"/>
      <c r="F52" s="178"/>
      <c r="G52" s="179"/>
      <c r="H52" s="136"/>
      <c r="I52" s="76"/>
      <c r="J52" s="223">
        <f>+J41</f>
        <v>1300</v>
      </c>
      <c r="K52" s="223">
        <f t="shared" si="8"/>
        <v>520000</v>
      </c>
      <c r="L52" s="136">
        <f t="shared" si="8"/>
        <v>4703066</v>
      </c>
      <c r="M52" s="136">
        <f t="shared" si="8"/>
        <v>3106376</v>
      </c>
      <c r="N52" s="79">
        <f t="shared" si="8"/>
        <v>1573168</v>
      </c>
      <c r="O52" s="70">
        <f t="shared" si="8"/>
        <v>150000</v>
      </c>
      <c r="P52" s="71">
        <f>+P41</f>
        <v>480000</v>
      </c>
      <c r="R52" s="45"/>
      <c r="S52" s="142"/>
      <c r="T52" s="142">
        <f t="shared" si="6"/>
        <v>10533910</v>
      </c>
    </row>
    <row r="53" spans="3:20" ht="14.25" customHeight="1" thickTop="1">
      <c r="C53" s="43"/>
      <c r="D53" s="224" t="s">
        <v>84</v>
      </c>
      <c r="E53" s="45"/>
      <c r="F53" s="46"/>
      <c r="G53" s="45"/>
      <c r="H53" s="47"/>
      <c r="I53" s="45"/>
      <c r="J53" s="217">
        <f>J43+J47+J50</f>
        <v>0</v>
      </c>
      <c r="K53" s="217">
        <f>K43+K47+K50</f>
        <v>500000</v>
      </c>
      <c r="L53" s="117">
        <f>L43+L47+L50</f>
        <v>1400000</v>
      </c>
      <c r="M53" s="207">
        <f>M43+M47+M50</f>
        <v>698700</v>
      </c>
      <c r="N53" s="145">
        <f>N43+N47+N50</f>
        <v>120000</v>
      </c>
      <c r="O53" s="47"/>
      <c r="P53" s="47"/>
      <c r="R53" s="45"/>
      <c r="S53" s="142"/>
      <c r="T53" s="142"/>
    </row>
    <row r="54" spans="3:20" ht="12.75">
      <c r="C54" s="43"/>
      <c r="D54" s="225" t="s">
        <v>97</v>
      </c>
      <c r="E54" s="45"/>
      <c r="F54" s="46"/>
      <c r="G54" s="45"/>
      <c r="H54" s="47"/>
      <c r="I54" s="45"/>
      <c r="J54" s="217">
        <f>J44</f>
        <v>0</v>
      </c>
      <c r="K54" s="217">
        <f>K44</f>
        <v>0</v>
      </c>
      <c r="L54" s="117">
        <f>L44</f>
        <v>1806700</v>
      </c>
      <c r="M54" s="207">
        <f>M44</f>
        <v>1805700</v>
      </c>
      <c r="N54" s="145">
        <f>N44</f>
        <v>1089800</v>
      </c>
      <c r="O54" s="47"/>
      <c r="P54" s="47"/>
      <c r="R54" s="45"/>
      <c r="S54" s="142"/>
      <c r="T54" s="142"/>
    </row>
    <row r="55" spans="3:20" ht="13.5" thickBot="1">
      <c r="C55" s="43"/>
      <c r="D55" s="226" t="s">
        <v>98</v>
      </c>
      <c r="E55" s="61"/>
      <c r="F55" s="62"/>
      <c r="G55" s="61"/>
      <c r="H55" s="63"/>
      <c r="I55" s="61"/>
      <c r="J55" s="204">
        <f>J45+J48</f>
        <v>1300</v>
      </c>
      <c r="K55" s="204">
        <f>K45+K48</f>
        <v>20000</v>
      </c>
      <c r="L55" s="176">
        <f>L45+L48</f>
        <v>1496366</v>
      </c>
      <c r="M55" s="188">
        <f>M45+M48</f>
        <v>601976</v>
      </c>
      <c r="N55" s="208">
        <f>N45+N48</f>
        <v>363368</v>
      </c>
      <c r="O55" s="47"/>
      <c r="P55" s="47"/>
      <c r="R55" s="45"/>
      <c r="S55" s="142"/>
      <c r="T55" s="142"/>
    </row>
    <row r="56" spans="3:20" ht="14.25" thickBot="1" thickTop="1">
      <c r="C56" s="43"/>
      <c r="D56" s="44"/>
      <c r="E56" s="45"/>
      <c r="F56" s="46"/>
      <c r="G56" s="45"/>
      <c r="H56" s="47"/>
      <c r="I56" s="45"/>
      <c r="J56" s="47"/>
      <c r="K56" s="47"/>
      <c r="L56" s="47"/>
      <c r="M56" s="47"/>
      <c r="N56" s="47"/>
      <c r="O56" s="47"/>
      <c r="P56" s="47"/>
      <c r="S56" s="142"/>
      <c r="T56" s="142">
        <f t="shared" si="6"/>
        <v>0</v>
      </c>
    </row>
    <row r="57" spans="3:20" ht="13.5" thickTop="1">
      <c r="C57" s="45"/>
      <c r="D57" s="48" t="s">
        <v>9</v>
      </c>
      <c r="E57" s="49"/>
      <c r="F57" s="50"/>
      <c r="G57" s="49"/>
      <c r="H57" s="51"/>
      <c r="I57" s="49"/>
      <c r="J57" s="52">
        <f aca="true" t="shared" si="9" ref="J57:P57">+J51-J52</f>
        <v>0</v>
      </c>
      <c r="K57" s="52">
        <f t="shared" si="9"/>
        <v>0</v>
      </c>
      <c r="L57" s="126">
        <f t="shared" si="9"/>
        <v>7988284</v>
      </c>
      <c r="M57" s="126">
        <f t="shared" si="9"/>
        <v>7983674</v>
      </c>
      <c r="N57" s="53">
        <f t="shared" si="9"/>
        <v>5498598</v>
      </c>
      <c r="O57" s="260">
        <f t="shared" si="9"/>
        <v>850000</v>
      </c>
      <c r="P57" s="54">
        <f t="shared" si="9"/>
        <v>2720000</v>
      </c>
      <c r="S57" s="142"/>
      <c r="T57" s="142">
        <f t="shared" si="6"/>
        <v>25040556</v>
      </c>
    </row>
    <row r="58" spans="3:20" ht="12.75">
      <c r="C58" s="45"/>
      <c r="D58" s="55" t="s">
        <v>10</v>
      </c>
      <c r="E58" s="45"/>
      <c r="F58" s="46"/>
      <c r="G58" s="45"/>
      <c r="H58" s="47"/>
      <c r="I58" s="45"/>
      <c r="J58" s="116"/>
      <c r="K58" s="24"/>
      <c r="L58" s="124"/>
      <c r="M58" s="124"/>
      <c r="N58" s="38"/>
      <c r="O58" s="261"/>
      <c r="P58" s="56"/>
      <c r="S58" s="142"/>
      <c r="T58" s="142">
        <f t="shared" si="6"/>
        <v>0</v>
      </c>
    </row>
    <row r="59" spans="3:20" s="29" customFormat="1" ht="12.75">
      <c r="C59" s="57"/>
      <c r="D59" s="109" t="s">
        <v>30</v>
      </c>
      <c r="E59" s="57"/>
      <c r="F59" s="58"/>
      <c r="G59" s="57"/>
      <c r="H59" s="58"/>
      <c r="I59" s="57"/>
      <c r="J59" s="59">
        <f>J42-J43-J44-J45</f>
        <v>0</v>
      </c>
      <c r="K59" s="59">
        <f>K42-K43-K44-K45</f>
        <v>0</v>
      </c>
      <c r="L59" s="59">
        <f>L42-L43-L44-L45</f>
        <v>7988284</v>
      </c>
      <c r="M59" s="127">
        <f>M42-M43-M44-M45</f>
        <v>7983674</v>
      </c>
      <c r="N59" s="60">
        <f>N42-N43-N44-N45</f>
        <v>4818598</v>
      </c>
      <c r="O59" s="205">
        <f>O42-O43</f>
        <v>0</v>
      </c>
      <c r="P59" s="60">
        <f>P42-P43</f>
        <v>0</v>
      </c>
      <c r="Q59" s="37"/>
      <c r="R59" s="37"/>
      <c r="S59" s="142"/>
      <c r="T59" s="142">
        <f t="shared" si="6"/>
        <v>20790556</v>
      </c>
    </row>
    <row r="60" spans="3:20" s="29" customFormat="1" ht="12.75">
      <c r="C60" s="57"/>
      <c r="D60" s="109" t="s">
        <v>31</v>
      </c>
      <c r="E60" s="57"/>
      <c r="F60" s="58"/>
      <c r="G60" s="57"/>
      <c r="H60" s="58"/>
      <c r="I60" s="57"/>
      <c r="J60" s="59">
        <f>J46-J47-J48</f>
        <v>0</v>
      </c>
      <c r="K60" s="59">
        <f>K46-K47-K48</f>
        <v>0</v>
      </c>
      <c r="L60" s="59">
        <f>L46-L47-L48</f>
        <v>0</v>
      </c>
      <c r="M60" s="127">
        <f>M46-M47-M48</f>
        <v>0</v>
      </c>
      <c r="N60" s="60">
        <f>N46-N47</f>
        <v>0</v>
      </c>
      <c r="O60" s="205">
        <f>O46-O47</f>
        <v>0</v>
      </c>
      <c r="P60" s="60">
        <f>P46-P47</f>
        <v>0</v>
      </c>
      <c r="S60" s="142"/>
      <c r="T60" s="142">
        <f t="shared" si="6"/>
        <v>0</v>
      </c>
    </row>
    <row r="61" spans="3:20" s="29" customFormat="1" ht="13.5" thickBot="1">
      <c r="C61" s="57"/>
      <c r="D61" s="109" t="s">
        <v>48</v>
      </c>
      <c r="E61" s="57"/>
      <c r="F61" s="58"/>
      <c r="G61" s="57"/>
      <c r="H61" s="58"/>
      <c r="I61" s="57"/>
      <c r="J61" s="59">
        <f>J49-J50</f>
        <v>0</v>
      </c>
      <c r="K61" s="59">
        <f aca="true" t="shared" si="10" ref="K61:P61">K49-K50</f>
        <v>0</v>
      </c>
      <c r="L61" s="127">
        <f t="shared" si="10"/>
        <v>0</v>
      </c>
      <c r="M61" s="127">
        <f t="shared" si="10"/>
        <v>0</v>
      </c>
      <c r="N61" s="60">
        <f>N49-N50</f>
        <v>680000</v>
      </c>
      <c r="O61" s="205">
        <f>O49-O50</f>
        <v>850000</v>
      </c>
      <c r="P61" s="60">
        <f t="shared" si="10"/>
        <v>2720000</v>
      </c>
      <c r="S61" s="142"/>
      <c r="T61" s="142">
        <f t="shared" si="6"/>
        <v>4250000</v>
      </c>
    </row>
    <row r="62" spans="3:20" ht="13.5" hidden="1" thickBot="1">
      <c r="C62" s="45"/>
      <c r="D62" s="110" t="s">
        <v>11</v>
      </c>
      <c r="E62" s="61"/>
      <c r="F62" s="62"/>
      <c r="G62" s="61"/>
      <c r="H62" s="63"/>
      <c r="I62" s="61"/>
      <c r="J62" s="64"/>
      <c r="K62" s="64"/>
      <c r="L62" s="128"/>
      <c r="M62" s="128"/>
      <c r="N62" s="65"/>
      <c r="O62" s="262"/>
      <c r="P62" s="66"/>
      <c r="S62" s="142"/>
      <c r="T62" s="142">
        <f t="shared" si="6"/>
        <v>0</v>
      </c>
    </row>
    <row r="63" spans="3:20" ht="14.25" thickBot="1" thickTop="1">
      <c r="C63" s="45"/>
      <c r="D63" s="67" t="s">
        <v>12</v>
      </c>
      <c r="E63" s="68"/>
      <c r="F63" s="69"/>
      <c r="G63" s="68"/>
      <c r="H63" s="70"/>
      <c r="I63" s="68"/>
      <c r="J63" s="41">
        <f aca="true" t="shared" si="11" ref="J63:P63">+J57-SUM(J59:J62)</f>
        <v>0</v>
      </c>
      <c r="K63" s="41">
        <f t="shared" si="11"/>
        <v>0</v>
      </c>
      <c r="L63" s="122">
        <f t="shared" si="11"/>
        <v>0</v>
      </c>
      <c r="M63" s="122">
        <f t="shared" si="11"/>
        <v>0</v>
      </c>
      <c r="N63" s="71">
        <f>+N57-SUM(N59:N62)</f>
        <v>0</v>
      </c>
      <c r="O63" s="236">
        <f t="shared" si="11"/>
        <v>0</v>
      </c>
      <c r="P63" s="72">
        <f t="shared" si="11"/>
        <v>0</v>
      </c>
      <c r="S63" s="142"/>
      <c r="T63" s="142">
        <f t="shared" si="6"/>
        <v>0</v>
      </c>
    </row>
    <row r="64" spans="3:16" ht="13.5" thickTop="1">
      <c r="C64" s="45"/>
      <c r="D64" s="44"/>
      <c r="E64" s="45"/>
      <c r="F64" s="46"/>
      <c r="G64" s="45"/>
      <c r="H64" s="47"/>
      <c r="I64" s="45"/>
      <c r="J64" s="47"/>
      <c r="K64" s="47"/>
      <c r="L64" s="47"/>
      <c r="M64" s="47"/>
      <c r="N64" s="47"/>
      <c r="O64" s="47"/>
      <c r="P64" s="47"/>
    </row>
    <row r="65" spans="3:18" ht="15.75">
      <c r="C65" s="366" t="str">
        <f>C1</f>
        <v>Wydatki na projekty realizowane z niepodlegających zwrotowi środków ze źródeł zagranicznych</v>
      </c>
      <c r="D65" s="366"/>
      <c r="E65" s="366"/>
      <c r="F65" s="366"/>
      <c r="G65" s="366"/>
      <c r="H65" s="366"/>
      <c r="I65" s="366"/>
      <c r="J65" s="366"/>
      <c r="K65" s="366"/>
      <c r="M65" s="4"/>
      <c r="O65" s="5"/>
      <c r="P65" s="5"/>
      <c r="Q65" s="6"/>
      <c r="R65" s="6"/>
    </row>
    <row r="66" spans="4:18" ht="15.75">
      <c r="D66" s="2"/>
      <c r="F66" s="2"/>
      <c r="G66" s="2"/>
      <c r="L66" s="5"/>
      <c r="O66" s="7" t="s">
        <v>15</v>
      </c>
      <c r="Q66" s="8"/>
      <c r="R66" s="8"/>
    </row>
    <row r="67" spans="11:16" ht="11.25" customHeight="1" thickBot="1">
      <c r="K67" s="137">
        <f>+K68</f>
        <v>0</v>
      </c>
      <c r="L67" s="137" t="e">
        <f>+K68+L68</f>
        <v>#REF!</v>
      </c>
      <c r="M67" s="137" t="e">
        <f>+L67+M68</f>
        <v>#REF!</v>
      </c>
      <c r="N67" s="137" t="e">
        <f>+M67+N68</f>
        <v>#REF!</v>
      </c>
      <c r="O67" s="137" t="e">
        <f>+N67+O68</f>
        <v>#REF!</v>
      </c>
      <c r="P67" s="137" t="e">
        <f>+O67+P68</f>
        <v>#REF!</v>
      </c>
    </row>
    <row r="68" spans="1:20" s="15" customFormat="1" ht="16.5" customHeight="1" thickBot="1" thickTop="1">
      <c r="A68" s="347" t="s">
        <v>28</v>
      </c>
      <c r="B68" s="348"/>
      <c r="C68" s="348"/>
      <c r="D68" s="348"/>
      <c r="E68" s="11"/>
      <c r="F68" s="12"/>
      <c r="G68" s="11"/>
      <c r="H68" s="13"/>
      <c r="I68" s="14"/>
      <c r="J68" s="14"/>
      <c r="K68" s="138"/>
      <c r="L68" s="138" t="e">
        <f>+'[1]prognozy-w2'!G90</f>
        <v>#REF!</v>
      </c>
      <c r="M68" s="138" t="e">
        <f>+'[1]prognozy-w2'!H90</f>
        <v>#REF!</v>
      </c>
      <c r="N68" s="138" t="e">
        <f>+'[1]prognozy-w2'!I90</f>
        <v>#REF!</v>
      </c>
      <c r="O68" s="138" t="e">
        <f>+'[1]prognozy-w2'!J90</f>
        <v>#REF!</v>
      </c>
      <c r="P68" s="139">
        <v>0.03</v>
      </c>
      <c r="R68" s="160"/>
      <c r="S68" s="141"/>
      <c r="T68" s="141"/>
    </row>
    <row r="69" spans="1:18" ht="15" customHeight="1" thickTop="1">
      <c r="A69" s="349" t="s">
        <v>51</v>
      </c>
      <c r="B69" s="351" t="s">
        <v>62</v>
      </c>
      <c r="C69" s="351" t="s">
        <v>63</v>
      </c>
      <c r="D69" s="353" t="str">
        <f>D5</f>
        <v>Nazwa projektu</v>
      </c>
      <c r="E69" s="16" t="s">
        <v>52</v>
      </c>
      <c r="F69" s="17" t="s">
        <v>54</v>
      </c>
      <c r="G69" s="17"/>
      <c r="H69" s="17"/>
      <c r="I69" s="157" t="s">
        <v>1</v>
      </c>
      <c r="J69" s="338" t="s">
        <v>2</v>
      </c>
      <c r="K69" s="339"/>
      <c r="L69" s="339"/>
      <c r="M69" s="154"/>
      <c r="N69" s="154"/>
      <c r="O69" s="154"/>
      <c r="P69" s="155"/>
      <c r="Q69" s="18"/>
      <c r="R69" s="340" t="s">
        <v>59</v>
      </c>
    </row>
    <row r="70" spans="1:18" ht="17.25" customHeight="1" thickBot="1">
      <c r="A70" s="350"/>
      <c r="B70" s="352"/>
      <c r="C70" s="352"/>
      <c r="D70" s="354"/>
      <c r="E70" s="19" t="s">
        <v>53</v>
      </c>
      <c r="F70" s="20" t="s">
        <v>61</v>
      </c>
      <c r="G70" s="20"/>
      <c r="H70" s="20"/>
      <c r="I70" s="181" t="s">
        <v>3</v>
      </c>
      <c r="J70" s="151" t="s">
        <v>79</v>
      </c>
      <c r="K70" s="9">
        <v>2008</v>
      </c>
      <c r="L70" s="187">
        <f>+K70+1</f>
        <v>2009</v>
      </c>
      <c r="M70" s="9">
        <f>+L70+1</f>
        <v>2010</v>
      </c>
      <c r="N70" s="123">
        <f>+M70+1</f>
        <v>2011</v>
      </c>
      <c r="O70" s="21">
        <f>+N70+1</f>
        <v>2012</v>
      </c>
      <c r="P70" s="22">
        <f>+O70+1</f>
        <v>2013</v>
      </c>
      <c r="R70" s="341"/>
    </row>
    <row r="71" spans="1:20" s="25" customFormat="1" ht="13.5" hidden="1" thickTop="1">
      <c r="A71" s="342"/>
      <c r="B71" s="344"/>
      <c r="C71" s="168"/>
      <c r="D71" s="23" t="s">
        <v>32</v>
      </c>
      <c r="E71" s="346" t="s">
        <v>55</v>
      </c>
      <c r="F71" s="24">
        <f>+F73+F75+F77</f>
        <v>0</v>
      </c>
      <c r="G71" s="24"/>
      <c r="H71" s="24"/>
      <c r="I71" s="182" t="s">
        <v>4</v>
      </c>
      <c r="J71" s="24"/>
      <c r="K71" s="24"/>
      <c r="L71" s="24"/>
      <c r="M71" s="24"/>
      <c r="N71" s="124">
        <f aca="true" t="shared" si="12" ref="N71:P72">+N73+N75+N77</f>
        <v>0</v>
      </c>
      <c r="O71" s="124">
        <f t="shared" si="12"/>
        <v>0</v>
      </c>
      <c r="P71" s="79">
        <f t="shared" si="12"/>
        <v>0</v>
      </c>
      <c r="R71" s="329" t="s">
        <v>60</v>
      </c>
      <c r="S71" s="142"/>
      <c r="T71" s="142">
        <f>SUM(J71:Q71)</f>
        <v>0</v>
      </c>
    </row>
    <row r="72" spans="1:20" s="29" customFormat="1" ht="24" customHeight="1" hidden="1">
      <c r="A72" s="343"/>
      <c r="B72" s="345"/>
      <c r="C72" s="169"/>
      <c r="D72" s="26" t="s">
        <v>5</v>
      </c>
      <c r="E72" s="337"/>
      <c r="F72" s="27"/>
      <c r="G72" s="27"/>
      <c r="H72" s="28"/>
      <c r="I72" s="183" t="s">
        <v>6</v>
      </c>
      <c r="J72" s="111"/>
      <c r="K72" s="111"/>
      <c r="L72" s="111"/>
      <c r="M72" s="111"/>
      <c r="N72" s="130">
        <f t="shared" si="12"/>
        <v>0</v>
      </c>
      <c r="O72" s="130">
        <f t="shared" si="12"/>
        <v>0</v>
      </c>
      <c r="P72" s="120">
        <f t="shared" si="12"/>
        <v>0</v>
      </c>
      <c r="R72" s="329"/>
      <c r="S72" s="142"/>
      <c r="T72" s="142">
        <f aca="true" t="shared" si="13" ref="T72:T106">SUM(J72:Q72)</f>
        <v>0</v>
      </c>
    </row>
    <row r="73" spans="1:20" ht="13.5" hidden="1" thickTop="1">
      <c r="A73" s="317" t="s">
        <v>64</v>
      </c>
      <c r="B73" s="319" t="s">
        <v>76</v>
      </c>
      <c r="C73" s="319" t="s">
        <v>77</v>
      </c>
      <c r="D73" s="30" t="s">
        <v>33</v>
      </c>
      <c r="E73" s="321" t="s">
        <v>57</v>
      </c>
      <c r="F73" s="31"/>
      <c r="G73" s="31"/>
      <c r="H73" s="31"/>
      <c r="I73" s="182" t="s">
        <v>4</v>
      </c>
      <c r="J73" s="32"/>
      <c r="K73" s="32"/>
      <c r="L73" s="32"/>
      <c r="M73" s="33"/>
      <c r="N73" s="125">
        <v>0</v>
      </c>
      <c r="O73" s="33">
        <v>0</v>
      </c>
      <c r="P73" s="34">
        <v>0</v>
      </c>
      <c r="R73" s="323" t="s">
        <v>60</v>
      </c>
      <c r="S73" s="142"/>
      <c r="T73" s="142">
        <f t="shared" si="13"/>
        <v>0</v>
      </c>
    </row>
    <row r="74" spans="1:20" s="29" customFormat="1" ht="13.5" hidden="1" thickTop="1">
      <c r="A74" s="325"/>
      <c r="B74" s="327"/>
      <c r="C74" s="327"/>
      <c r="D74" s="40" t="s">
        <v>34</v>
      </c>
      <c r="E74" s="322"/>
      <c r="F74" s="27"/>
      <c r="G74" s="27"/>
      <c r="H74" s="27"/>
      <c r="I74" s="183" t="s">
        <v>6</v>
      </c>
      <c r="J74" s="106"/>
      <c r="K74" s="106"/>
      <c r="L74" s="106"/>
      <c r="M74" s="106"/>
      <c r="N74" s="106">
        <f>N73*0.25</f>
        <v>0</v>
      </c>
      <c r="O74" s="106">
        <f>O73*0.25</f>
        <v>0</v>
      </c>
      <c r="P74" s="144">
        <f>P73*0.25</f>
        <v>0</v>
      </c>
      <c r="Q74" s="37"/>
      <c r="R74" s="323"/>
      <c r="S74" s="142"/>
      <c r="T74" s="142">
        <f t="shared" si="13"/>
        <v>0</v>
      </c>
    </row>
    <row r="75" spans="1:20" ht="13.5" hidden="1" thickTop="1">
      <c r="A75" s="317" t="s">
        <v>65</v>
      </c>
      <c r="B75" s="319" t="s">
        <v>76</v>
      </c>
      <c r="C75" s="319" t="s">
        <v>77</v>
      </c>
      <c r="D75" s="113" t="s">
        <v>36</v>
      </c>
      <c r="E75" s="321" t="s">
        <v>57</v>
      </c>
      <c r="F75" s="31"/>
      <c r="G75" s="31"/>
      <c r="H75" s="31"/>
      <c r="I75" s="182" t="s">
        <v>4</v>
      </c>
      <c r="J75" s="32"/>
      <c r="K75" s="32"/>
      <c r="L75" s="32"/>
      <c r="M75" s="33"/>
      <c r="N75" s="125">
        <v>0</v>
      </c>
      <c r="O75" s="33">
        <v>0</v>
      </c>
      <c r="P75" s="34">
        <v>0</v>
      </c>
      <c r="R75" s="323" t="s">
        <v>60</v>
      </c>
      <c r="S75" s="142"/>
      <c r="T75" s="142">
        <f t="shared" si="13"/>
        <v>0</v>
      </c>
    </row>
    <row r="76" spans="1:20" s="29" customFormat="1" ht="13.5" hidden="1" thickTop="1">
      <c r="A76" s="325"/>
      <c r="B76" s="327"/>
      <c r="C76" s="327"/>
      <c r="D76" s="40" t="s">
        <v>35</v>
      </c>
      <c r="E76" s="322"/>
      <c r="F76" s="27"/>
      <c r="G76" s="27"/>
      <c r="H76" s="27"/>
      <c r="I76" s="183" t="s">
        <v>6</v>
      </c>
      <c r="J76" s="106"/>
      <c r="K76" s="106"/>
      <c r="L76" s="106"/>
      <c r="M76" s="106"/>
      <c r="N76" s="106">
        <f>N75*0.25</f>
        <v>0</v>
      </c>
      <c r="O76" s="106">
        <f>O75*0.25</f>
        <v>0</v>
      </c>
      <c r="P76" s="144">
        <f>P75*0.25</f>
        <v>0</v>
      </c>
      <c r="Q76" s="37"/>
      <c r="R76" s="323"/>
      <c r="S76" s="142"/>
      <c r="T76" s="142">
        <f t="shared" si="13"/>
        <v>0</v>
      </c>
    </row>
    <row r="77" spans="1:20" ht="13.5" hidden="1" thickTop="1">
      <c r="A77" s="317" t="s">
        <v>66</v>
      </c>
      <c r="B77" s="319" t="s">
        <v>69</v>
      </c>
      <c r="C77" s="319" t="s">
        <v>70</v>
      </c>
      <c r="D77" s="30" t="s">
        <v>37</v>
      </c>
      <c r="E77" s="321" t="s">
        <v>55</v>
      </c>
      <c r="F77" s="31"/>
      <c r="G77" s="31"/>
      <c r="H77" s="31"/>
      <c r="I77" s="182" t="s">
        <v>4</v>
      </c>
      <c r="J77" s="32"/>
      <c r="K77" s="32"/>
      <c r="L77" s="32"/>
      <c r="M77" s="33"/>
      <c r="N77" s="125">
        <v>0</v>
      </c>
      <c r="O77" s="33">
        <v>0</v>
      </c>
      <c r="P77" s="34">
        <v>0</v>
      </c>
      <c r="R77" s="323" t="s">
        <v>60</v>
      </c>
      <c r="S77" s="142"/>
      <c r="T77" s="142">
        <f t="shared" si="13"/>
        <v>0</v>
      </c>
    </row>
    <row r="78" spans="1:20" s="29" customFormat="1" ht="13.5" hidden="1" thickTop="1">
      <c r="A78" s="325"/>
      <c r="B78" s="327"/>
      <c r="C78" s="327"/>
      <c r="D78" s="40" t="s">
        <v>38</v>
      </c>
      <c r="E78" s="322"/>
      <c r="F78" s="27"/>
      <c r="G78" s="27"/>
      <c r="H78" s="27"/>
      <c r="I78" s="183" t="s">
        <v>6</v>
      </c>
      <c r="J78" s="212"/>
      <c r="K78" s="212"/>
      <c r="L78" s="212"/>
      <c r="M78" s="212"/>
      <c r="N78" s="106">
        <f>N77*0.15</f>
        <v>0</v>
      </c>
      <c r="O78" s="106">
        <f>O77*0.15</f>
        <v>0</v>
      </c>
      <c r="P78" s="144">
        <f>P77*0.15</f>
        <v>0</v>
      </c>
      <c r="Q78" s="37"/>
      <c r="R78" s="323"/>
      <c r="S78" s="142"/>
      <c r="T78" s="142">
        <f t="shared" si="13"/>
        <v>0</v>
      </c>
    </row>
    <row r="79" spans="1:20" s="25" customFormat="1" ht="13.5" thickTop="1">
      <c r="A79" s="330"/>
      <c r="B79" s="332"/>
      <c r="C79" s="172"/>
      <c r="D79" s="334" t="s">
        <v>39</v>
      </c>
      <c r="E79" s="336" t="s">
        <v>58</v>
      </c>
      <c r="F79" s="24">
        <f>+F81+F85+F89</f>
        <v>5859142</v>
      </c>
      <c r="G79" s="24"/>
      <c r="H79" s="24"/>
      <c r="I79" s="182" t="s">
        <v>4</v>
      </c>
      <c r="J79" s="279">
        <f>+J81+J85+J89</f>
        <v>0</v>
      </c>
      <c r="K79" s="279">
        <f aca="true" t="shared" si="14" ref="K79:P79">+K81+K85+K89</f>
        <v>35000</v>
      </c>
      <c r="L79" s="279">
        <f t="shared" si="14"/>
        <v>5302464</v>
      </c>
      <c r="M79" s="279">
        <f t="shared" si="14"/>
        <v>521678</v>
      </c>
      <c r="N79" s="24">
        <f t="shared" si="14"/>
        <v>0</v>
      </c>
      <c r="O79" s="124">
        <f t="shared" si="14"/>
        <v>0</v>
      </c>
      <c r="P79" s="133">
        <f t="shared" si="14"/>
        <v>0</v>
      </c>
      <c r="R79" s="329" t="s">
        <v>60</v>
      </c>
      <c r="S79" s="142"/>
      <c r="T79" s="142">
        <f t="shared" si="13"/>
        <v>5859142</v>
      </c>
    </row>
    <row r="80" spans="1:20" s="29" customFormat="1" ht="12.75">
      <c r="A80" s="331"/>
      <c r="B80" s="333"/>
      <c r="C80" s="173"/>
      <c r="D80" s="335"/>
      <c r="E80" s="337"/>
      <c r="F80" s="27"/>
      <c r="G80" s="27"/>
      <c r="H80" s="28"/>
      <c r="I80" s="183" t="s">
        <v>6</v>
      </c>
      <c r="J80" s="118">
        <f>+J82+J86+J90+J83+J84+J87++J88</f>
        <v>0</v>
      </c>
      <c r="K80" s="118">
        <f>+K82+K86+K90+K83+K84+K87++K88</f>
        <v>20000</v>
      </c>
      <c r="L80" s="118">
        <f>+L82+L86+L90+L83+L84+L87+L88</f>
        <v>2845746.45</v>
      </c>
      <c r="M80" s="118">
        <f>+M82+M86+M90+M83+M84+M87+M88</f>
        <v>78251.7</v>
      </c>
      <c r="N80" s="271">
        <f>+N82+N86+N90</f>
        <v>0</v>
      </c>
      <c r="O80" s="131">
        <f>+O82+O86+O90</f>
        <v>0</v>
      </c>
      <c r="P80" s="121">
        <f>+P82+P86+P90</f>
        <v>0</v>
      </c>
      <c r="R80" s="329"/>
      <c r="S80" s="142"/>
      <c r="T80" s="142">
        <f>SUM(J80:Q80)</f>
        <v>0</v>
      </c>
    </row>
    <row r="81" spans="1:20" ht="12.75" customHeight="1">
      <c r="A81" s="317" t="s">
        <v>64</v>
      </c>
      <c r="B81" s="319" t="s">
        <v>67</v>
      </c>
      <c r="C81" s="319" t="s">
        <v>68</v>
      </c>
      <c r="D81" s="30" t="s">
        <v>40</v>
      </c>
      <c r="E81" s="321" t="s">
        <v>58</v>
      </c>
      <c r="F81" s="31">
        <f>SUM(K81:L81)</f>
        <v>3701222</v>
      </c>
      <c r="G81" s="31"/>
      <c r="H81" s="31"/>
      <c r="I81" s="182" t="s">
        <v>4</v>
      </c>
      <c r="J81" s="32">
        <v>0</v>
      </c>
      <c r="K81" s="32">
        <v>17500</v>
      </c>
      <c r="L81" s="32">
        <v>3683722</v>
      </c>
      <c r="M81" s="33">
        <v>0</v>
      </c>
      <c r="N81" s="33">
        <v>0</v>
      </c>
      <c r="O81" s="33">
        <v>0</v>
      </c>
      <c r="P81" s="34">
        <v>0</v>
      </c>
      <c r="R81" s="300" t="s">
        <v>60</v>
      </c>
      <c r="S81" s="142"/>
      <c r="T81" s="142">
        <f t="shared" si="13"/>
        <v>3701222</v>
      </c>
    </row>
    <row r="82" spans="1:20" s="29" customFormat="1" ht="12.75">
      <c r="A82" s="324"/>
      <c r="B82" s="326"/>
      <c r="C82" s="326"/>
      <c r="D82" s="30" t="s">
        <v>41</v>
      </c>
      <c r="E82" s="328"/>
      <c r="F82" s="59"/>
      <c r="G82" s="59"/>
      <c r="H82" s="59"/>
      <c r="I82" s="195" t="s">
        <v>81</v>
      </c>
      <c r="J82" s="212">
        <f>J81*0.25</f>
        <v>0</v>
      </c>
      <c r="K82" s="212">
        <v>10000</v>
      </c>
      <c r="L82" s="212">
        <v>1099838</v>
      </c>
      <c r="M82" s="212">
        <f>M81*0.25</f>
        <v>0</v>
      </c>
      <c r="N82" s="212">
        <f>N81*0.25</f>
        <v>0</v>
      </c>
      <c r="O82" s="106">
        <f>O81*0.25</f>
        <v>0</v>
      </c>
      <c r="P82" s="144">
        <f>P81*0.25</f>
        <v>0</v>
      </c>
      <c r="Q82" s="37"/>
      <c r="R82" s="316"/>
      <c r="S82" s="142"/>
      <c r="T82" s="142">
        <f t="shared" si="13"/>
        <v>1109838</v>
      </c>
    </row>
    <row r="83" spans="1:20" s="29" customFormat="1" ht="12.75">
      <c r="A83" s="324"/>
      <c r="B83" s="326"/>
      <c r="C83" s="326"/>
      <c r="D83" s="30"/>
      <c r="E83" s="328"/>
      <c r="F83" s="59"/>
      <c r="G83" s="27"/>
      <c r="H83" s="27"/>
      <c r="I83" s="227" t="s">
        <v>88</v>
      </c>
      <c r="J83" s="117">
        <f>J83</f>
        <v>0</v>
      </c>
      <c r="K83" s="117">
        <v>0</v>
      </c>
      <c r="L83" s="117">
        <v>505146</v>
      </c>
      <c r="M83" s="107">
        <v>0</v>
      </c>
      <c r="N83" s="59"/>
      <c r="O83" s="59"/>
      <c r="P83" s="60"/>
      <c r="Q83" s="37"/>
      <c r="R83" s="316"/>
      <c r="S83" s="142"/>
      <c r="T83" s="142"/>
    </row>
    <row r="84" spans="1:20" s="29" customFormat="1" ht="12.75">
      <c r="A84" s="325"/>
      <c r="B84" s="327"/>
      <c r="C84" s="327"/>
      <c r="D84" s="30"/>
      <c r="E84" s="193"/>
      <c r="F84" s="27"/>
      <c r="G84" s="59"/>
      <c r="H84" s="59"/>
      <c r="I84" s="228" t="s">
        <v>89</v>
      </c>
      <c r="J84" s="117">
        <v>0</v>
      </c>
      <c r="K84" s="117">
        <v>0</v>
      </c>
      <c r="L84" s="117">
        <v>500000</v>
      </c>
      <c r="M84" s="107">
        <v>0</v>
      </c>
      <c r="N84" s="59"/>
      <c r="O84" s="59"/>
      <c r="P84" s="60"/>
      <c r="Q84" s="58"/>
      <c r="R84" s="301"/>
      <c r="S84" s="142"/>
      <c r="T84" s="142"/>
    </row>
    <row r="85" spans="1:20" s="29" customFormat="1" ht="12.75" customHeight="1">
      <c r="A85" s="317" t="s">
        <v>65</v>
      </c>
      <c r="B85" s="319" t="s">
        <v>67</v>
      </c>
      <c r="C85" s="319" t="s">
        <v>68</v>
      </c>
      <c r="D85" s="114" t="s">
        <v>42</v>
      </c>
      <c r="E85" s="321" t="s">
        <v>58</v>
      </c>
      <c r="F85" s="33">
        <f>SUM(K85:M85)</f>
        <v>1199079</v>
      </c>
      <c r="G85" s="229"/>
      <c r="H85" s="229"/>
      <c r="I85" s="184" t="s">
        <v>4</v>
      </c>
      <c r="J85" s="33">
        <v>0</v>
      </c>
      <c r="K85" s="33">
        <v>17500</v>
      </c>
      <c r="L85" s="33">
        <v>1181579</v>
      </c>
      <c r="M85" s="33">
        <v>0</v>
      </c>
      <c r="N85" s="272">
        <v>0</v>
      </c>
      <c r="O85" s="59">
        <v>0</v>
      </c>
      <c r="P85" s="60">
        <v>0</v>
      </c>
      <c r="Q85" s="37"/>
      <c r="R85" s="300" t="s">
        <v>60</v>
      </c>
      <c r="S85" s="142"/>
      <c r="T85" s="142">
        <f t="shared" si="13"/>
        <v>1199079</v>
      </c>
    </row>
    <row r="86" spans="1:20" s="29" customFormat="1" ht="12.75">
      <c r="A86" s="324"/>
      <c r="B86" s="326"/>
      <c r="C86" s="326"/>
      <c r="D86" s="30" t="s">
        <v>41</v>
      </c>
      <c r="E86" s="328"/>
      <c r="F86" s="59"/>
      <c r="G86" s="59"/>
      <c r="H86" s="59"/>
      <c r="I86" s="195" t="s">
        <v>81</v>
      </c>
      <c r="J86" s="212">
        <f>J85*0.25</f>
        <v>0</v>
      </c>
      <c r="K86" s="212">
        <v>10000</v>
      </c>
      <c r="L86" s="212">
        <v>7000</v>
      </c>
      <c r="M86" s="230">
        <f>M85*0.25</f>
        <v>0</v>
      </c>
      <c r="N86" s="212">
        <f>N85*0.25</f>
        <v>0</v>
      </c>
      <c r="O86" s="212">
        <f>O85*0.25</f>
        <v>0</v>
      </c>
      <c r="P86" s="231">
        <f>P85*0.25</f>
        <v>0</v>
      </c>
      <c r="Q86" s="37"/>
      <c r="R86" s="316"/>
      <c r="S86" s="142"/>
      <c r="T86" s="142">
        <f t="shared" si="13"/>
        <v>17000</v>
      </c>
    </row>
    <row r="87" spans="1:20" s="29" customFormat="1" ht="12.75">
      <c r="A87" s="324"/>
      <c r="B87" s="326"/>
      <c r="C87" s="326"/>
      <c r="D87" s="30"/>
      <c r="E87" s="328"/>
      <c r="F87" s="59"/>
      <c r="G87" s="59"/>
      <c r="H87" s="59"/>
      <c r="I87" s="213" t="s">
        <v>88</v>
      </c>
      <c r="J87" s="117">
        <v>0</v>
      </c>
      <c r="K87" s="117">
        <v>0</v>
      </c>
      <c r="L87" s="117">
        <v>600000</v>
      </c>
      <c r="M87" s="107">
        <v>0</v>
      </c>
      <c r="N87" s="59"/>
      <c r="O87" s="59"/>
      <c r="P87" s="60"/>
      <c r="Q87" s="58"/>
      <c r="R87" s="316"/>
      <c r="S87" s="142"/>
      <c r="T87" s="142"/>
    </row>
    <row r="88" spans="1:20" s="29" customFormat="1" ht="12.75">
      <c r="A88" s="325"/>
      <c r="B88" s="327"/>
      <c r="C88" s="327"/>
      <c r="D88" s="115"/>
      <c r="E88" s="193"/>
      <c r="F88" s="59"/>
      <c r="G88" s="59"/>
      <c r="H88" s="59"/>
      <c r="I88" s="215" t="s">
        <v>89</v>
      </c>
      <c r="J88" s="117">
        <v>0</v>
      </c>
      <c r="K88" s="117">
        <v>0</v>
      </c>
      <c r="L88" s="117">
        <v>68188</v>
      </c>
      <c r="M88" s="107">
        <v>0</v>
      </c>
      <c r="N88" s="59"/>
      <c r="O88" s="59"/>
      <c r="P88" s="60"/>
      <c r="Q88" s="58"/>
      <c r="R88" s="301"/>
      <c r="S88" s="142"/>
      <c r="T88" s="142"/>
    </row>
    <row r="89" spans="1:20" ht="12.75">
      <c r="A89" s="317" t="s">
        <v>66</v>
      </c>
      <c r="B89" s="319" t="s">
        <v>69</v>
      </c>
      <c r="C89" s="319" t="s">
        <v>70</v>
      </c>
      <c r="D89" s="114" t="s">
        <v>44</v>
      </c>
      <c r="E89" s="321" t="s">
        <v>58</v>
      </c>
      <c r="F89" s="32">
        <v>958841</v>
      </c>
      <c r="G89" s="32"/>
      <c r="H89" s="32"/>
      <c r="I89" s="184" t="s">
        <v>4</v>
      </c>
      <c r="J89" s="32">
        <v>0</v>
      </c>
      <c r="K89" s="32">
        <v>0</v>
      </c>
      <c r="L89" s="32">
        <v>437163</v>
      </c>
      <c r="M89" s="33">
        <v>521678</v>
      </c>
      <c r="N89" s="33">
        <v>0</v>
      </c>
      <c r="O89" s="33">
        <v>0</v>
      </c>
      <c r="P89" s="34">
        <v>0</v>
      </c>
      <c r="R89" s="323" t="s">
        <v>60</v>
      </c>
      <c r="S89" s="142"/>
      <c r="T89" s="142">
        <f t="shared" si="13"/>
        <v>958841</v>
      </c>
    </row>
    <row r="90" spans="1:20" s="29" customFormat="1" ht="13.5" thickBot="1">
      <c r="A90" s="318"/>
      <c r="B90" s="320"/>
      <c r="C90" s="320"/>
      <c r="D90" s="30" t="s">
        <v>43</v>
      </c>
      <c r="E90" s="322"/>
      <c r="F90" s="27"/>
      <c r="G90" s="27"/>
      <c r="H90" s="27"/>
      <c r="I90" s="195" t="s">
        <v>81</v>
      </c>
      <c r="J90" s="106">
        <f>J89*0.15</f>
        <v>0</v>
      </c>
      <c r="K90" s="106">
        <f aca="true" t="shared" si="15" ref="K90:P90">K89*0.15</f>
        <v>0</v>
      </c>
      <c r="L90" s="106">
        <f t="shared" si="15"/>
        <v>65574.45</v>
      </c>
      <c r="M90" s="108">
        <f t="shared" si="15"/>
        <v>78251.7</v>
      </c>
      <c r="N90" s="112">
        <f t="shared" si="15"/>
        <v>0</v>
      </c>
      <c r="O90" s="106">
        <f t="shared" si="15"/>
        <v>0</v>
      </c>
      <c r="P90" s="148">
        <f t="shared" si="15"/>
        <v>0</v>
      </c>
      <c r="Q90" s="37"/>
      <c r="R90" s="323"/>
      <c r="S90" s="142"/>
      <c r="T90" s="142">
        <f t="shared" si="13"/>
        <v>143826.15</v>
      </c>
    </row>
    <row r="91" spans="3:20" ht="14.25" thickBot="1" thickTop="1">
      <c r="C91" s="166"/>
      <c r="D91" s="165" t="s">
        <v>7</v>
      </c>
      <c r="E91" s="68"/>
      <c r="F91" s="69"/>
      <c r="G91" s="156"/>
      <c r="H91" s="122"/>
      <c r="I91" s="185"/>
      <c r="J91" s="41">
        <f aca="true" t="shared" si="16" ref="J91:P92">+J71+J79</f>
        <v>0</v>
      </c>
      <c r="K91" s="41">
        <f t="shared" si="16"/>
        <v>35000</v>
      </c>
      <c r="L91" s="122">
        <f t="shared" si="16"/>
        <v>5302464</v>
      </c>
      <c r="M91" s="122">
        <f>+M71+M79</f>
        <v>521678</v>
      </c>
      <c r="N91" s="71">
        <f t="shared" si="16"/>
        <v>0</v>
      </c>
      <c r="O91" s="70">
        <f t="shared" si="16"/>
        <v>0</v>
      </c>
      <c r="P91" s="71">
        <f t="shared" si="16"/>
        <v>0</v>
      </c>
      <c r="R91" s="76"/>
      <c r="S91" s="142"/>
      <c r="T91" s="142">
        <f t="shared" si="13"/>
        <v>5859142</v>
      </c>
    </row>
    <row r="92" spans="3:20" ht="14.25" thickBot="1" thickTop="1">
      <c r="C92" s="167"/>
      <c r="D92" s="73" t="s">
        <v>96</v>
      </c>
      <c r="E92" s="76"/>
      <c r="F92" s="178"/>
      <c r="G92" s="179"/>
      <c r="H92" s="136"/>
      <c r="I92" s="76"/>
      <c r="J92" s="78">
        <f>+J72+J80</f>
        <v>0</v>
      </c>
      <c r="K92" s="78">
        <f>+K72+K80</f>
        <v>20000</v>
      </c>
      <c r="L92" s="136">
        <f t="shared" si="16"/>
        <v>2845746.45</v>
      </c>
      <c r="M92" s="136">
        <f t="shared" si="16"/>
        <v>78251.7</v>
      </c>
      <c r="N92" s="79">
        <f t="shared" si="16"/>
        <v>0</v>
      </c>
      <c r="O92" s="70">
        <f t="shared" si="16"/>
        <v>0</v>
      </c>
      <c r="P92" s="71">
        <f t="shared" si="16"/>
        <v>0</v>
      </c>
      <c r="R92" s="45"/>
      <c r="S92" s="142"/>
      <c r="T92" s="142">
        <f t="shared" si="13"/>
        <v>143826.15</v>
      </c>
    </row>
    <row r="93" spans="3:20" ht="15" customHeight="1" thickTop="1">
      <c r="C93" s="43"/>
      <c r="D93" s="224" t="s">
        <v>84</v>
      </c>
      <c r="E93" s="45"/>
      <c r="F93" s="46"/>
      <c r="G93" s="45"/>
      <c r="H93" s="47"/>
      <c r="I93" s="45"/>
      <c r="J93" s="117">
        <f>J82+J86+J90</f>
        <v>0</v>
      </c>
      <c r="K93" s="117">
        <f>K82+K86+K90</f>
        <v>20000</v>
      </c>
      <c r="L93" s="117">
        <f>L82+L86+L90</f>
        <v>1172412.45</v>
      </c>
      <c r="M93" s="207">
        <f>M82+M86+M90</f>
        <v>78251.7</v>
      </c>
      <c r="N93" s="145">
        <f>N82+N86+N90</f>
        <v>0</v>
      </c>
      <c r="O93" s="47"/>
      <c r="P93" s="47"/>
      <c r="R93" s="45"/>
      <c r="S93" s="142"/>
      <c r="T93" s="142"/>
    </row>
    <row r="94" spans="3:20" ht="12.75">
      <c r="C94" s="43"/>
      <c r="D94" s="225" t="s">
        <v>97</v>
      </c>
      <c r="E94" s="45"/>
      <c r="F94" s="46"/>
      <c r="G94" s="45"/>
      <c r="H94" s="47"/>
      <c r="I94" s="45"/>
      <c r="J94" s="232">
        <f>J83+J87</f>
        <v>0</v>
      </c>
      <c r="K94" s="117">
        <f aca="true" t="shared" si="17" ref="K94:M95">K83+K87</f>
        <v>0</v>
      </c>
      <c r="L94" s="117">
        <f>L83+L87</f>
        <v>1105146</v>
      </c>
      <c r="M94" s="207">
        <f t="shared" si="17"/>
        <v>0</v>
      </c>
      <c r="N94" s="145">
        <f>N83+N87</f>
        <v>0</v>
      </c>
      <c r="O94" s="47"/>
      <c r="P94" s="47"/>
      <c r="R94" s="45"/>
      <c r="S94" s="142"/>
      <c r="T94" s="142"/>
    </row>
    <row r="95" spans="3:20" ht="13.5" thickBot="1">
      <c r="C95" s="43"/>
      <c r="D95" s="226" t="s">
        <v>98</v>
      </c>
      <c r="E95" s="61"/>
      <c r="F95" s="62"/>
      <c r="G95" s="61"/>
      <c r="H95" s="63"/>
      <c r="I95" s="61"/>
      <c r="J95" s="233">
        <f>J84+J88</f>
        <v>0</v>
      </c>
      <c r="K95" s="176">
        <f t="shared" si="17"/>
        <v>0</v>
      </c>
      <c r="L95" s="176">
        <f t="shared" si="17"/>
        <v>568188</v>
      </c>
      <c r="M95" s="188">
        <f t="shared" si="17"/>
        <v>0</v>
      </c>
      <c r="N95" s="208">
        <f>N84+N88</f>
        <v>0</v>
      </c>
      <c r="O95" s="47"/>
      <c r="P95" s="47"/>
      <c r="R95" s="45"/>
      <c r="S95" s="142"/>
      <c r="T95" s="142"/>
    </row>
    <row r="96" spans="3:20" ht="14.25" thickBot="1" thickTop="1">
      <c r="C96" s="43"/>
      <c r="D96" s="44"/>
      <c r="E96" s="45"/>
      <c r="F96" s="46"/>
      <c r="G96" s="45"/>
      <c r="H96" s="47"/>
      <c r="I96" s="45"/>
      <c r="J96" s="47"/>
      <c r="K96" s="47"/>
      <c r="L96" s="47"/>
      <c r="M96" s="47"/>
      <c r="N96" s="47"/>
      <c r="O96" s="47"/>
      <c r="P96" s="47"/>
      <c r="S96" s="142"/>
      <c r="T96" s="142">
        <f t="shared" si="13"/>
        <v>0</v>
      </c>
    </row>
    <row r="97" spans="3:20" ht="13.5" thickTop="1">
      <c r="C97" s="45"/>
      <c r="D97" s="48" t="s">
        <v>9</v>
      </c>
      <c r="E97" s="49"/>
      <c r="F97" s="50"/>
      <c r="G97" s="49"/>
      <c r="H97" s="51"/>
      <c r="I97" s="49"/>
      <c r="J97" s="52">
        <f aca="true" t="shared" si="18" ref="J97:P97">+J91-J92</f>
        <v>0</v>
      </c>
      <c r="K97" s="52">
        <f t="shared" si="18"/>
        <v>15000</v>
      </c>
      <c r="L97" s="126">
        <f t="shared" si="18"/>
        <v>2456717.55</v>
      </c>
      <c r="M97" s="126">
        <f t="shared" si="18"/>
        <v>443426.3</v>
      </c>
      <c r="N97" s="53">
        <f t="shared" si="18"/>
        <v>0</v>
      </c>
      <c r="O97" s="260">
        <f t="shared" si="18"/>
        <v>0</v>
      </c>
      <c r="P97" s="54">
        <f t="shared" si="18"/>
        <v>0</v>
      </c>
      <c r="S97" s="142"/>
      <c r="T97" s="142">
        <f t="shared" si="13"/>
        <v>2527851.85</v>
      </c>
    </row>
    <row r="98" spans="3:20" ht="12.75">
      <c r="C98" s="45"/>
      <c r="D98" s="55" t="s">
        <v>10</v>
      </c>
      <c r="E98" s="45"/>
      <c r="F98" s="46"/>
      <c r="G98" s="45"/>
      <c r="H98" s="47"/>
      <c r="I98" s="45"/>
      <c r="J98" s="116"/>
      <c r="K98" s="24"/>
      <c r="L98" s="124"/>
      <c r="M98" s="124"/>
      <c r="N98" s="38"/>
      <c r="O98" s="261"/>
      <c r="P98" s="133"/>
      <c r="S98" s="142"/>
      <c r="T98" s="142">
        <f t="shared" si="13"/>
        <v>0</v>
      </c>
    </row>
    <row r="99" spans="3:20" ht="12.75" hidden="1">
      <c r="C99" s="45"/>
      <c r="D99" s="234" t="s">
        <v>45</v>
      </c>
      <c r="E99" s="45"/>
      <c r="F99" s="46"/>
      <c r="G99" s="45"/>
      <c r="H99" s="47"/>
      <c r="I99" s="45"/>
      <c r="J99" s="117">
        <f>J73-J74</f>
        <v>0</v>
      </c>
      <c r="K99" s="117">
        <f aca="true" t="shared" si="19" ref="K99:P99">K73-K74</f>
        <v>0</v>
      </c>
      <c r="L99" s="207">
        <f t="shared" si="19"/>
        <v>0</v>
      </c>
      <c r="M99" s="207">
        <f t="shared" si="19"/>
        <v>0</v>
      </c>
      <c r="N99" s="145">
        <f t="shared" si="19"/>
        <v>0</v>
      </c>
      <c r="O99" s="235">
        <f t="shared" si="19"/>
        <v>0</v>
      </c>
      <c r="P99" s="145">
        <f t="shared" si="19"/>
        <v>0</v>
      </c>
      <c r="S99" s="142"/>
      <c r="T99" s="142">
        <f t="shared" si="13"/>
        <v>0</v>
      </c>
    </row>
    <row r="100" spans="3:20" ht="12.75" hidden="1">
      <c r="C100" s="45"/>
      <c r="D100" s="234" t="s">
        <v>46</v>
      </c>
      <c r="E100" s="45"/>
      <c r="F100" s="46"/>
      <c r="G100" s="45"/>
      <c r="H100" s="47"/>
      <c r="I100" s="45"/>
      <c r="J100" s="117">
        <f>J75-J76</f>
        <v>0</v>
      </c>
      <c r="K100" s="117">
        <f aca="true" t="shared" si="20" ref="K100:P100">K75-K76</f>
        <v>0</v>
      </c>
      <c r="L100" s="207">
        <f t="shared" si="20"/>
        <v>0</v>
      </c>
      <c r="M100" s="207">
        <f t="shared" si="20"/>
        <v>0</v>
      </c>
      <c r="N100" s="145">
        <f t="shared" si="20"/>
        <v>0</v>
      </c>
      <c r="O100" s="235">
        <f t="shared" si="20"/>
        <v>0</v>
      </c>
      <c r="P100" s="145">
        <f t="shared" si="20"/>
        <v>0</v>
      </c>
      <c r="S100" s="142"/>
      <c r="T100" s="142">
        <f t="shared" si="13"/>
        <v>0</v>
      </c>
    </row>
    <row r="101" spans="3:20" ht="12.75" hidden="1">
      <c r="C101" s="45"/>
      <c r="D101" s="234" t="s">
        <v>47</v>
      </c>
      <c r="E101" s="45"/>
      <c r="F101" s="46"/>
      <c r="G101" s="45"/>
      <c r="H101" s="47"/>
      <c r="I101" s="45"/>
      <c r="J101" s="117">
        <f>J77-J78</f>
        <v>0</v>
      </c>
      <c r="K101" s="117">
        <f aca="true" t="shared" si="21" ref="K101:P101">K77-K78</f>
        <v>0</v>
      </c>
      <c r="L101" s="207">
        <f t="shared" si="21"/>
        <v>0</v>
      </c>
      <c r="M101" s="207">
        <f t="shared" si="21"/>
        <v>0</v>
      </c>
      <c r="N101" s="145">
        <f t="shared" si="21"/>
        <v>0</v>
      </c>
      <c r="O101" s="235">
        <f t="shared" si="21"/>
        <v>0</v>
      </c>
      <c r="P101" s="145">
        <f t="shared" si="21"/>
        <v>0</v>
      </c>
      <c r="S101" s="142"/>
      <c r="T101" s="142">
        <f t="shared" si="13"/>
        <v>0</v>
      </c>
    </row>
    <row r="102" spans="3:20" s="29" customFormat="1" ht="12.75">
      <c r="C102" s="57"/>
      <c r="D102" s="234" t="s">
        <v>45</v>
      </c>
      <c r="E102" s="57"/>
      <c r="F102" s="58"/>
      <c r="G102" s="57"/>
      <c r="H102" s="58"/>
      <c r="I102" s="57"/>
      <c r="J102" s="117">
        <f>J81-J82-J83-J84</f>
        <v>0</v>
      </c>
      <c r="K102" s="117">
        <f>K81-K82-K83-K84</f>
        <v>7500</v>
      </c>
      <c r="L102" s="117">
        <f>L81-L82-L83-L84</f>
        <v>1578738</v>
      </c>
      <c r="M102" s="207">
        <f>M81-M82-M83-M84</f>
        <v>0</v>
      </c>
      <c r="N102" s="145">
        <f>N81-N82</f>
        <v>0</v>
      </c>
      <c r="O102" s="235">
        <f>O81-O82</f>
        <v>0</v>
      </c>
      <c r="P102" s="145">
        <f>P81-P82</f>
        <v>0</v>
      </c>
      <c r="S102" s="142"/>
      <c r="T102" s="142">
        <f t="shared" si="13"/>
        <v>1344472</v>
      </c>
    </row>
    <row r="103" spans="3:20" s="29" customFormat="1" ht="12.75">
      <c r="C103" s="57"/>
      <c r="D103" s="234" t="s">
        <v>46</v>
      </c>
      <c r="E103" s="57"/>
      <c r="F103" s="58"/>
      <c r="G103" s="57"/>
      <c r="H103" s="58"/>
      <c r="I103" s="57"/>
      <c r="J103" s="117">
        <f>J85-J86-J87-J88</f>
        <v>0</v>
      </c>
      <c r="K103" s="117">
        <f>K85-K86-K87-K88</f>
        <v>7500</v>
      </c>
      <c r="L103" s="117">
        <f>L85-L86-L87-L88</f>
        <v>506391</v>
      </c>
      <c r="M103" s="207">
        <f>M85-M86-M87-M88</f>
        <v>0</v>
      </c>
      <c r="N103" s="145">
        <f>N85-N86</f>
        <v>0</v>
      </c>
      <c r="O103" s="235">
        <f>O85-O86</f>
        <v>0</v>
      </c>
      <c r="P103" s="145">
        <f>P85-P86</f>
        <v>0</v>
      </c>
      <c r="S103" s="142"/>
      <c r="T103" s="142">
        <f t="shared" si="13"/>
        <v>513891</v>
      </c>
    </row>
    <row r="104" spans="3:20" s="29" customFormat="1" ht="13.5" thickBot="1">
      <c r="C104" s="57"/>
      <c r="D104" s="234" t="s">
        <v>47</v>
      </c>
      <c r="E104" s="57"/>
      <c r="F104" s="58"/>
      <c r="G104" s="57"/>
      <c r="H104" s="58"/>
      <c r="I104" s="57"/>
      <c r="J104" s="117">
        <f>J89-J90</f>
        <v>0</v>
      </c>
      <c r="K104" s="117">
        <f aca="true" t="shared" si="22" ref="K104:P104">K89-K90</f>
        <v>0</v>
      </c>
      <c r="L104" s="207">
        <f t="shared" si="22"/>
        <v>371588.55</v>
      </c>
      <c r="M104" s="207">
        <f t="shared" si="22"/>
        <v>443426.3</v>
      </c>
      <c r="N104" s="145">
        <f t="shared" si="22"/>
        <v>0</v>
      </c>
      <c r="O104" s="235">
        <f t="shared" si="22"/>
        <v>0</v>
      </c>
      <c r="P104" s="145">
        <f t="shared" si="22"/>
        <v>0</v>
      </c>
      <c r="S104" s="142"/>
      <c r="T104" s="142">
        <f t="shared" si="13"/>
        <v>815014.85</v>
      </c>
    </row>
    <row r="105" spans="3:20" ht="13.5" hidden="1" thickBot="1">
      <c r="C105" s="45"/>
      <c r="D105" s="110" t="s">
        <v>11</v>
      </c>
      <c r="E105" s="61"/>
      <c r="F105" s="62"/>
      <c r="G105" s="61"/>
      <c r="H105" s="63"/>
      <c r="I105" s="61"/>
      <c r="J105" s="64"/>
      <c r="K105" s="64"/>
      <c r="L105" s="128"/>
      <c r="M105" s="128"/>
      <c r="N105" s="65"/>
      <c r="O105" s="262"/>
      <c r="P105" s="66"/>
      <c r="S105" s="142"/>
      <c r="T105" s="142">
        <f t="shared" si="13"/>
        <v>0</v>
      </c>
    </row>
    <row r="106" spans="3:20" ht="14.25" thickBot="1" thickTop="1">
      <c r="C106" s="45"/>
      <c r="D106" s="67" t="s">
        <v>12</v>
      </c>
      <c r="E106" s="68"/>
      <c r="F106" s="69"/>
      <c r="G106" s="68"/>
      <c r="H106" s="70"/>
      <c r="I106" s="68"/>
      <c r="J106" s="41">
        <f aca="true" t="shared" si="23" ref="J106:P106">+J97-SUM(J99:J105)</f>
        <v>0</v>
      </c>
      <c r="K106" s="41">
        <f t="shared" si="23"/>
        <v>0</v>
      </c>
      <c r="L106" s="122">
        <f t="shared" si="23"/>
        <v>0</v>
      </c>
      <c r="M106" s="122">
        <f t="shared" si="23"/>
        <v>0</v>
      </c>
      <c r="N106" s="71">
        <f t="shared" si="23"/>
        <v>0</v>
      </c>
      <c r="O106" s="236">
        <f t="shared" si="23"/>
        <v>0</v>
      </c>
      <c r="P106" s="71">
        <f t="shared" si="23"/>
        <v>0</v>
      </c>
      <c r="S106" s="142"/>
      <c r="T106" s="142">
        <f t="shared" si="13"/>
        <v>0</v>
      </c>
    </row>
    <row r="107" spans="3:16" ht="13.5" thickTop="1">
      <c r="C107" s="45"/>
      <c r="D107" s="44"/>
      <c r="E107" s="45"/>
      <c r="F107" s="46"/>
      <c r="G107" s="45"/>
      <c r="H107" s="47"/>
      <c r="I107" s="45"/>
      <c r="J107" s="47"/>
      <c r="K107" s="47"/>
      <c r="L107" s="47"/>
      <c r="M107" s="47"/>
      <c r="N107" s="47"/>
      <c r="O107" s="47"/>
      <c r="P107" s="47"/>
    </row>
    <row r="108" spans="3:18" ht="12.75">
      <c r="C108" s="45"/>
      <c r="D108" s="44"/>
      <c r="E108" s="45"/>
      <c r="F108" s="46"/>
      <c r="G108" s="45"/>
      <c r="H108" s="47"/>
      <c r="I108" s="45"/>
      <c r="J108" s="47"/>
      <c r="K108" s="47"/>
      <c r="L108" s="47"/>
      <c r="M108" s="47"/>
      <c r="N108" s="47"/>
      <c r="O108" s="47"/>
      <c r="P108" s="47"/>
      <c r="Q108" s="6"/>
      <c r="R108" s="6"/>
    </row>
    <row r="109" spans="3:16" ht="12.75">
      <c r="C109" s="45"/>
      <c r="D109" s="44"/>
      <c r="E109" s="45"/>
      <c r="F109" s="46"/>
      <c r="G109" s="45"/>
      <c r="H109" s="47"/>
      <c r="I109" s="45"/>
      <c r="J109" s="47"/>
      <c r="K109" s="47"/>
      <c r="L109" s="47"/>
      <c r="M109" s="47"/>
      <c r="N109" s="47"/>
      <c r="O109" s="47"/>
      <c r="P109" s="47"/>
    </row>
    <row r="110" spans="3:16" ht="15.75">
      <c r="C110" s="312" t="str">
        <f>C1</f>
        <v>Wydatki na projekty realizowane z niepodlegających zwrotowi środków ze źródeł zagranicznych</v>
      </c>
      <c r="D110" s="313"/>
      <c r="E110" s="313"/>
      <c r="F110" s="313"/>
      <c r="G110" s="313"/>
      <c r="H110" s="313"/>
      <c r="I110" s="313"/>
      <c r="J110" s="313"/>
      <c r="K110" s="313"/>
      <c r="L110" s="158"/>
      <c r="M110" s="47"/>
      <c r="N110" s="47"/>
      <c r="O110" s="47"/>
      <c r="P110" s="47"/>
    </row>
    <row r="111" spans="3:16" ht="13.5" customHeight="1" thickBot="1">
      <c r="C111" s="45"/>
      <c r="D111" s="44"/>
      <c r="E111" s="45"/>
      <c r="F111" s="46"/>
      <c r="G111" s="45"/>
      <c r="H111" s="47"/>
      <c r="I111" s="45"/>
      <c r="J111" s="47"/>
      <c r="K111" s="47"/>
      <c r="L111" s="47"/>
      <c r="M111" s="47"/>
      <c r="N111" s="47"/>
      <c r="O111" s="7" t="s">
        <v>17</v>
      </c>
      <c r="P111" s="47"/>
    </row>
    <row r="112" spans="4:20" s="45" customFormat="1" ht="17.25" thickBot="1" thickTop="1">
      <c r="D112" s="170" t="s">
        <v>16</v>
      </c>
      <c r="E112" s="68"/>
      <c r="F112" s="69"/>
      <c r="G112" s="68"/>
      <c r="H112" s="70"/>
      <c r="I112" s="68"/>
      <c r="J112" s="266" t="s">
        <v>79</v>
      </c>
      <c r="K112" s="42">
        <v>2008</v>
      </c>
      <c r="L112" s="267">
        <f>+K112+1</f>
        <v>2009</v>
      </c>
      <c r="M112" s="42">
        <f>+L112+1</f>
        <v>2010</v>
      </c>
      <c r="N112" s="268">
        <f>+M112+1</f>
        <v>2011</v>
      </c>
      <c r="O112" s="265">
        <f>+N112+1</f>
        <v>2012</v>
      </c>
      <c r="P112" s="134">
        <f>+O112+1</f>
        <v>2013</v>
      </c>
      <c r="S112" s="143"/>
      <c r="T112" s="143"/>
    </row>
    <row r="113" spans="4:20" s="45" customFormat="1" ht="16.5" thickTop="1">
      <c r="D113" s="73" t="s">
        <v>26</v>
      </c>
      <c r="E113" s="74"/>
      <c r="F113" s="75"/>
      <c r="G113" s="76"/>
      <c r="H113" s="77"/>
      <c r="I113" s="237" t="s">
        <v>4</v>
      </c>
      <c r="J113" s="78">
        <f aca="true" t="shared" si="24" ref="J113:P114">+J19</f>
        <v>52000</v>
      </c>
      <c r="K113" s="78">
        <f t="shared" si="24"/>
        <v>311889</v>
      </c>
      <c r="L113" s="136">
        <f t="shared" si="24"/>
        <v>5160659</v>
      </c>
      <c r="M113" s="136">
        <f t="shared" si="24"/>
        <v>2204096</v>
      </c>
      <c r="N113" s="79">
        <f t="shared" si="24"/>
        <v>6000</v>
      </c>
      <c r="O113" s="263">
        <f t="shared" si="24"/>
        <v>0</v>
      </c>
      <c r="P113" s="39">
        <f t="shared" si="24"/>
        <v>0</v>
      </c>
      <c r="S113" s="143"/>
      <c r="T113" s="143"/>
    </row>
    <row r="114" spans="4:20" s="45" customFormat="1" ht="15" customHeight="1" thickBot="1">
      <c r="D114" s="55"/>
      <c r="F114" s="46"/>
      <c r="G114" s="61"/>
      <c r="H114" s="63"/>
      <c r="I114" s="238" t="s">
        <v>81</v>
      </c>
      <c r="J114" s="239">
        <f t="shared" si="24"/>
        <v>52000</v>
      </c>
      <c r="K114" s="239">
        <f t="shared" si="24"/>
        <v>149593</v>
      </c>
      <c r="L114" s="240">
        <f t="shared" si="24"/>
        <v>2259000</v>
      </c>
      <c r="M114" s="240">
        <f t="shared" si="24"/>
        <v>627614.4</v>
      </c>
      <c r="N114" s="241">
        <f t="shared" si="24"/>
        <v>900</v>
      </c>
      <c r="O114" s="264">
        <f t="shared" si="24"/>
        <v>0</v>
      </c>
      <c r="P114" s="135">
        <f t="shared" si="24"/>
        <v>0</v>
      </c>
      <c r="S114" s="143"/>
      <c r="T114" s="143"/>
    </row>
    <row r="115" spans="4:20" s="45" customFormat="1" ht="13.5" customHeight="1" thickTop="1">
      <c r="D115" s="55"/>
      <c r="F115" s="242"/>
      <c r="H115" s="47"/>
      <c r="I115" s="243" t="s">
        <v>99</v>
      </c>
      <c r="J115" s="107">
        <v>0</v>
      </c>
      <c r="K115" s="107">
        <v>0</v>
      </c>
      <c r="L115" s="132">
        <v>0</v>
      </c>
      <c r="M115" s="132">
        <v>0</v>
      </c>
      <c r="N115" s="150">
        <v>0</v>
      </c>
      <c r="O115" s="261"/>
      <c r="P115" s="56"/>
      <c r="S115" s="143"/>
      <c r="T115" s="143"/>
    </row>
    <row r="116" spans="4:20" s="45" customFormat="1" ht="13.5" customHeight="1">
      <c r="D116" s="55"/>
      <c r="F116" s="242"/>
      <c r="H116" s="47"/>
      <c r="I116" s="243" t="s">
        <v>100</v>
      </c>
      <c r="J116" s="107">
        <v>0</v>
      </c>
      <c r="K116" s="107">
        <v>0</v>
      </c>
      <c r="L116" s="132">
        <v>0</v>
      </c>
      <c r="M116" s="132">
        <v>0</v>
      </c>
      <c r="N116" s="150">
        <v>0</v>
      </c>
      <c r="O116" s="261"/>
      <c r="P116" s="56"/>
      <c r="S116" s="143"/>
      <c r="T116" s="143"/>
    </row>
    <row r="117" spans="4:20" s="45" customFormat="1" ht="13.5" customHeight="1" thickBot="1">
      <c r="D117" s="80"/>
      <c r="E117" s="61"/>
      <c r="F117" s="62"/>
      <c r="G117" s="61"/>
      <c r="H117" s="63"/>
      <c r="I117" s="244" t="s">
        <v>101</v>
      </c>
      <c r="J117" s="107">
        <f>J25+J27</f>
        <v>0</v>
      </c>
      <c r="K117" s="107">
        <f>K25+K27+K28+K29+K30+K31</f>
        <v>162296</v>
      </c>
      <c r="L117" s="107">
        <f>L25+L27+L28+L29+L30+L31</f>
        <v>2901659</v>
      </c>
      <c r="M117" s="107">
        <f>M25+M27+M28+M29+M30+M31</f>
        <v>1576481.6</v>
      </c>
      <c r="N117" s="107">
        <f>N25+N27+N28+N29+N30+N31</f>
        <v>5100</v>
      </c>
      <c r="O117" s="261"/>
      <c r="P117" s="56"/>
      <c r="S117" s="143"/>
      <c r="T117" s="143"/>
    </row>
    <row r="118" spans="4:20" s="45" customFormat="1" ht="16.5" thickTop="1">
      <c r="D118" s="73" t="s">
        <v>18</v>
      </c>
      <c r="E118" s="74"/>
      <c r="F118" s="75"/>
      <c r="G118" s="76"/>
      <c r="H118" s="77"/>
      <c r="I118" s="237" t="s">
        <v>4</v>
      </c>
      <c r="J118" s="78">
        <f aca="true" t="shared" si="25" ref="J118:P119">+J51</f>
        <v>1300</v>
      </c>
      <c r="K118" s="78">
        <f>+K51</f>
        <v>520000</v>
      </c>
      <c r="L118" s="136">
        <f t="shared" si="25"/>
        <v>12691350</v>
      </c>
      <c r="M118" s="136">
        <f t="shared" si="25"/>
        <v>11090050</v>
      </c>
      <c r="N118" s="79">
        <f t="shared" si="25"/>
        <v>7071766</v>
      </c>
      <c r="O118" s="263">
        <f t="shared" si="25"/>
        <v>1000000</v>
      </c>
      <c r="P118" s="39">
        <f t="shared" si="25"/>
        <v>3200000</v>
      </c>
      <c r="S118" s="143"/>
      <c r="T118" s="143"/>
    </row>
    <row r="119" spans="4:20" s="45" customFormat="1" ht="13.5" customHeight="1" thickBot="1">
      <c r="D119" s="55" t="s">
        <v>27</v>
      </c>
      <c r="F119" s="46"/>
      <c r="G119" s="61"/>
      <c r="H119" s="63"/>
      <c r="I119" s="238" t="s">
        <v>81</v>
      </c>
      <c r="J119" s="239">
        <f>+J53</f>
        <v>0</v>
      </c>
      <c r="K119" s="239">
        <f>+K53</f>
        <v>500000</v>
      </c>
      <c r="L119" s="239">
        <f>+L53</f>
        <v>1400000</v>
      </c>
      <c r="M119" s="240">
        <f>+M53</f>
        <v>698700</v>
      </c>
      <c r="N119" s="241">
        <f>+N53</f>
        <v>120000</v>
      </c>
      <c r="O119" s="264">
        <f t="shared" si="25"/>
        <v>150000</v>
      </c>
      <c r="P119" s="135">
        <f t="shared" si="25"/>
        <v>480000</v>
      </c>
      <c r="S119" s="143"/>
      <c r="T119" s="143"/>
    </row>
    <row r="120" spans="4:20" s="45" customFormat="1" ht="12.75" customHeight="1" thickTop="1">
      <c r="D120" s="55"/>
      <c r="F120" s="242"/>
      <c r="H120" s="47"/>
      <c r="I120" s="243" t="s">
        <v>99</v>
      </c>
      <c r="J120" s="107">
        <f aca="true" t="shared" si="26" ref="J120:M121">J54</f>
        <v>0</v>
      </c>
      <c r="K120" s="107">
        <f t="shared" si="26"/>
        <v>0</v>
      </c>
      <c r="L120" s="107">
        <f t="shared" si="26"/>
        <v>1806700</v>
      </c>
      <c r="M120" s="132">
        <f t="shared" si="26"/>
        <v>1805700</v>
      </c>
      <c r="N120" s="150">
        <f>N54</f>
        <v>1089800</v>
      </c>
      <c r="O120" s="261"/>
      <c r="P120" s="56"/>
      <c r="S120" s="143"/>
      <c r="T120" s="143"/>
    </row>
    <row r="121" spans="4:20" s="45" customFormat="1" ht="13.5" customHeight="1">
      <c r="D121" s="55"/>
      <c r="F121" s="242"/>
      <c r="H121" s="47"/>
      <c r="I121" s="243" t="s">
        <v>100</v>
      </c>
      <c r="J121" s="107">
        <f t="shared" si="26"/>
        <v>1300</v>
      </c>
      <c r="K121" s="107">
        <f t="shared" si="26"/>
        <v>20000</v>
      </c>
      <c r="L121" s="107">
        <f t="shared" si="26"/>
        <v>1496366</v>
      </c>
      <c r="M121" s="132">
        <f t="shared" si="26"/>
        <v>601976</v>
      </c>
      <c r="N121" s="150">
        <f>N55</f>
        <v>363368</v>
      </c>
      <c r="O121" s="261"/>
      <c r="P121" s="56"/>
      <c r="S121" s="143"/>
      <c r="T121" s="143"/>
    </row>
    <row r="122" spans="4:20" s="45" customFormat="1" ht="13.5" customHeight="1" thickBot="1">
      <c r="D122" s="80"/>
      <c r="E122" s="61"/>
      <c r="F122" s="62"/>
      <c r="G122" s="61"/>
      <c r="H122" s="63"/>
      <c r="I122" s="244" t="s">
        <v>101</v>
      </c>
      <c r="J122" s="107">
        <f>J59+J60+J61</f>
        <v>0</v>
      </c>
      <c r="K122" s="107">
        <f>K59+K60+K61</f>
        <v>0</v>
      </c>
      <c r="L122" s="107">
        <f>L59+L60+L61</f>
        <v>7988284</v>
      </c>
      <c r="M122" s="132">
        <f>M59+M60+M61</f>
        <v>7983674</v>
      </c>
      <c r="N122" s="150">
        <f>N59+N60+N61</f>
        <v>5498598</v>
      </c>
      <c r="O122" s="261"/>
      <c r="P122" s="56"/>
      <c r="S122" s="143"/>
      <c r="T122" s="143"/>
    </row>
    <row r="123" spans="4:20" s="45" customFormat="1" ht="16.5" thickTop="1">
      <c r="D123" s="73" t="s">
        <v>28</v>
      </c>
      <c r="E123" s="74"/>
      <c r="F123" s="75"/>
      <c r="G123" s="76"/>
      <c r="H123" s="77"/>
      <c r="I123" s="237" t="s">
        <v>4</v>
      </c>
      <c r="J123" s="78">
        <f>+J91</f>
        <v>0</v>
      </c>
      <c r="K123" s="78">
        <f>+K91</f>
        <v>35000</v>
      </c>
      <c r="L123" s="136">
        <f aca="true" t="shared" si="27" ref="L123:P124">+L91</f>
        <v>5302464</v>
      </c>
      <c r="M123" s="136">
        <f t="shared" si="27"/>
        <v>521678</v>
      </c>
      <c r="N123" s="79">
        <f t="shared" si="27"/>
        <v>0</v>
      </c>
      <c r="O123" s="263">
        <f t="shared" si="27"/>
        <v>0</v>
      </c>
      <c r="P123" s="39">
        <f t="shared" si="27"/>
        <v>0</v>
      </c>
      <c r="S123" s="143"/>
      <c r="T123" s="143"/>
    </row>
    <row r="124" spans="4:20" s="45" customFormat="1" ht="13.5" customHeight="1" thickBot="1">
      <c r="D124" s="55"/>
      <c r="F124" s="46"/>
      <c r="G124" s="61"/>
      <c r="H124" s="63"/>
      <c r="I124" s="238" t="s">
        <v>81</v>
      </c>
      <c r="J124" s="239">
        <f aca="true" t="shared" si="28" ref="J124:M126">J93</f>
        <v>0</v>
      </c>
      <c r="K124" s="239">
        <f t="shared" si="28"/>
        <v>20000</v>
      </c>
      <c r="L124" s="239">
        <f t="shared" si="28"/>
        <v>1172412.45</v>
      </c>
      <c r="M124" s="240">
        <f t="shared" si="28"/>
        <v>78251.7</v>
      </c>
      <c r="N124" s="241">
        <f>N93</f>
        <v>0</v>
      </c>
      <c r="O124" s="264">
        <f t="shared" si="27"/>
        <v>0</v>
      </c>
      <c r="P124" s="135">
        <f t="shared" si="27"/>
        <v>0</v>
      </c>
      <c r="S124" s="143"/>
      <c r="T124" s="143"/>
    </row>
    <row r="125" spans="4:20" s="45" customFormat="1" ht="13.5" customHeight="1" thickTop="1">
      <c r="D125" s="55"/>
      <c r="F125" s="46"/>
      <c r="H125" s="47"/>
      <c r="I125" s="243" t="s">
        <v>99</v>
      </c>
      <c r="J125" s="107">
        <f t="shared" si="28"/>
        <v>0</v>
      </c>
      <c r="K125" s="107">
        <f t="shared" si="28"/>
        <v>0</v>
      </c>
      <c r="L125" s="107">
        <f t="shared" si="28"/>
        <v>1105146</v>
      </c>
      <c r="M125" s="132">
        <f t="shared" si="28"/>
        <v>0</v>
      </c>
      <c r="N125" s="150">
        <f>N94</f>
        <v>0</v>
      </c>
      <c r="O125" s="47"/>
      <c r="P125" s="47"/>
      <c r="S125" s="143"/>
      <c r="T125" s="143"/>
    </row>
    <row r="126" spans="3:16" ht="12.75">
      <c r="C126" s="45"/>
      <c r="D126" s="55"/>
      <c r="E126" s="45"/>
      <c r="F126" s="46"/>
      <c r="G126" s="45"/>
      <c r="H126" s="47"/>
      <c r="I126" s="243" t="s">
        <v>100</v>
      </c>
      <c r="J126" s="107">
        <f t="shared" si="28"/>
        <v>0</v>
      </c>
      <c r="K126" s="107">
        <f t="shared" si="28"/>
        <v>0</v>
      </c>
      <c r="L126" s="107">
        <f t="shared" si="28"/>
        <v>568188</v>
      </c>
      <c r="M126" s="132">
        <f t="shared" si="28"/>
        <v>0</v>
      </c>
      <c r="N126" s="150">
        <f>N95</f>
        <v>0</v>
      </c>
      <c r="O126" s="47"/>
      <c r="P126" s="47"/>
    </row>
    <row r="127" spans="3:16" ht="13.5" thickBot="1">
      <c r="C127" s="45"/>
      <c r="D127" s="80"/>
      <c r="E127" s="61"/>
      <c r="F127" s="62"/>
      <c r="G127" s="61"/>
      <c r="H127" s="63"/>
      <c r="I127" s="244" t="s">
        <v>101</v>
      </c>
      <c r="J127" s="245">
        <f>J102+J103+J104</f>
        <v>0</v>
      </c>
      <c r="K127" s="245">
        <f>K102+K103+K104</f>
        <v>15000</v>
      </c>
      <c r="L127" s="245">
        <f>L102+L103+L104</f>
        <v>2456717.55</v>
      </c>
      <c r="M127" s="280">
        <f>M102+M103+M104</f>
        <v>443426.3</v>
      </c>
      <c r="N127" s="246">
        <f>N102+N103+N104</f>
        <v>0</v>
      </c>
      <c r="O127" s="47"/>
      <c r="P127" s="47"/>
    </row>
    <row r="128" spans="3:16" ht="18.75" thickTop="1">
      <c r="C128" s="45"/>
      <c r="D128" s="247" t="s">
        <v>102</v>
      </c>
      <c r="E128" s="45"/>
      <c r="F128" s="46"/>
      <c r="G128" s="45"/>
      <c r="H128" s="47"/>
      <c r="I128" s="45"/>
      <c r="J128" s="47"/>
      <c r="K128" s="47"/>
      <c r="L128" s="47"/>
      <c r="M128" s="47"/>
      <c r="N128" s="47"/>
      <c r="O128" s="47"/>
      <c r="P128" s="47"/>
    </row>
    <row r="129" spans="3:16" ht="12.75">
      <c r="C129" s="45"/>
      <c r="D129" s="44"/>
      <c r="E129" s="45"/>
      <c r="F129" s="46"/>
      <c r="G129" s="45"/>
      <c r="H129" s="47"/>
      <c r="I129" s="45"/>
      <c r="J129" s="47"/>
      <c r="K129" s="47"/>
      <c r="L129" s="47"/>
      <c r="M129" s="47"/>
      <c r="N129" s="47"/>
      <c r="O129" s="47"/>
      <c r="P129" s="47"/>
    </row>
    <row r="130" spans="3:16" ht="12.75">
      <c r="C130" s="45"/>
      <c r="D130" s="44"/>
      <c r="E130" s="45"/>
      <c r="F130" s="46"/>
      <c r="G130" s="45"/>
      <c r="H130" s="47"/>
      <c r="I130" s="45"/>
      <c r="J130" s="47"/>
      <c r="K130" s="47"/>
      <c r="L130" s="47"/>
      <c r="M130" s="47"/>
      <c r="N130" s="47"/>
      <c r="O130" s="47"/>
      <c r="P130" s="47"/>
    </row>
    <row r="131" spans="3:16" ht="13.5" thickBot="1">
      <c r="C131" s="45"/>
      <c r="D131" s="44"/>
      <c r="E131" s="45"/>
      <c r="F131" s="46"/>
      <c r="G131" s="45"/>
      <c r="H131" s="47"/>
      <c r="I131" s="45"/>
      <c r="J131" s="47"/>
      <c r="K131" s="47"/>
      <c r="L131" s="47"/>
      <c r="M131" s="47"/>
      <c r="N131" s="47"/>
      <c r="O131" s="47"/>
      <c r="P131" s="47"/>
    </row>
    <row r="132" spans="3:16" ht="14.25" thickBot="1" thickTop="1">
      <c r="C132" s="45"/>
      <c r="D132" s="44"/>
      <c r="E132" s="45"/>
      <c r="F132" s="46"/>
      <c r="G132" s="45"/>
      <c r="H132" s="47"/>
      <c r="I132" s="45"/>
      <c r="J132" s="291" t="s">
        <v>79</v>
      </c>
      <c r="K132" s="42">
        <v>2008</v>
      </c>
      <c r="L132" s="267">
        <f>+K132+1</f>
        <v>2009</v>
      </c>
      <c r="M132" s="42">
        <f>+L132+1</f>
        <v>2010</v>
      </c>
      <c r="N132" s="268">
        <f>+M132+1</f>
        <v>2011</v>
      </c>
      <c r="O132" s="265">
        <f>+N132+1</f>
        <v>2012</v>
      </c>
      <c r="P132" s="134">
        <f>+O132+1</f>
        <v>2013</v>
      </c>
    </row>
    <row r="133" spans="3:20" s="87" customFormat="1" ht="16.5" thickTop="1">
      <c r="C133" s="81"/>
      <c r="D133" s="82"/>
      <c r="E133" s="83"/>
      <c r="F133" s="84"/>
      <c r="G133" s="83"/>
      <c r="H133" s="83"/>
      <c r="I133" s="84"/>
      <c r="J133" s="288"/>
      <c r="K133" s="288"/>
      <c r="L133" s="289"/>
      <c r="M133" s="289"/>
      <c r="N133" s="290"/>
      <c r="O133" s="285"/>
      <c r="P133" s="85"/>
      <c r="Q133" s="86"/>
      <c r="R133" s="86"/>
      <c r="S133" s="141"/>
      <c r="T133" s="141"/>
    </row>
    <row r="134" spans="3:20" s="15" customFormat="1" ht="16.5" customHeight="1">
      <c r="C134" s="88"/>
      <c r="D134" s="89" t="s">
        <v>19</v>
      </c>
      <c r="E134" s="88"/>
      <c r="F134" s="90"/>
      <c r="G134" s="88"/>
      <c r="H134" s="88"/>
      <c r="I134" s="90"/>
      <c r="J134" s="92">
        <f aca="true" t="shared" si="29" ref="J134:P134">+J113+J118+J123</f>
        <v>53300</v>
      </c>
      <c r="K134" s="92">
        <f t="shared" si="29"/>
        <v>866889</v>
      </c>
      <c r="L134" s="92">
        <f t="shared" si="29"/>
        <v>23154473</v>
      </c>
      <c r="M134" s="281">
        <f t="shared" si="29"/>
        <v>13815824</v>
      </c>
      <c r="N134" s="93">
        <f t="shared" si="29"/>
        <v>7077766</v>
      </c>
      <c r="O134" s="91">
        <f t="shared" si="29"/>
        <v>1000000</v>
      </c>
      <c r="P134" s="93">
        <f t="shared" si="29"/>
        <v>3200000</v>
      </c>
      <c r="Q134" s="94"/>
      <c r="R134" s="94"/>
      <c r="S134" s="141"/>
      <c r="T134" s="141"/>
    </row>
    <row r="135" spans="3:20" s="100" customFormat="1" ht="16.5" customHeight="1">
      <c r="C135" s="95"/>
      <c r="D135" s="309" t="s">
        <v>103</v>
      </c>
      <c r="E135" s="310"/>
      <c r="F135" s="310"/>
      <c r="G135" s="310"/>
      <c r="H135" s="310"/>
      <c r="I135" s="311"/>
      <c r="J135" s="97">
        <f>J136+J138+J139</f>
        <v>53300</v>
      </c>
      <c r="K135" s="97">
        <f>K136+K138+K139</f>
        <v>689593</v>
      </c>
      <c r="L135" s="97">
        <f>L136+L138+L139</f>
        <v>9807812.45</v>
      </c>
      <c r="M135" s="282">
        <f>M136+M138+M139</f>
        <v>3812242.0999999996</v>
      </c>
      <c r="N135" s="98">
        <f>N136+N138+N139</f>
        <v>1574068</v>
      </c>
      <c r="O135" s="96">
        <f>+O114+O119+O124</f>
        <v>150000</v>
      </c>
      <c r="P135" s="98">
        <f>+P114+P119+P124</f>
        <v>480000</v>
      </c>
      <c r="Q135" s="99"/>
      <c r="R135" s="99"/>
      <c r="S135" s="146"/>
      <c r="T135" s="146">
        <f>SUM(J135:Q135)</f>
        <v>5450260.15</v>
      </c>
    </row>
    <row r="136" spans="3:20" s="100" customFormat="1" ht="16.5" customHeight="1">
      <c r="C136" s="95"/>
      <c r="D136" s="306" t="s">
        <v>104</v>
      </c>
      <c r="E136" s="307"/>
      <c r="F136" s="307"/>
      <c r="G136" s="307"/>
      <c r="H136" s="307"/>
      <c r="I136" s="308"/>
      <c r="J136" s="248">
        <f>J114+J119+J124</f>
        <v>52000</v>
      </c>
      <c r="K136" s="248">
        <f>K114+K119+K124</f>
        <v>669593</v>
      </c>
      <c r="L136" s="248">
        <f>L114+L119+L124</f>
        <v>4831412.45</v>
      </c>
      <c r="M136" s="283">
        <f>M114+M119+M124</f>
        <v>1404566.0999999999</v>
      </c>
      <c r="N136" s="249">
        <f>N114+N119+N124</f>
        <v>120900</v>
      </c>
      <c r="O136" s="96"/>
      <c r="P136" s="98"/>
      <c r="Q136" s="99"/>
      <c r="R136" s="99"/>
      <c r="S136" s="146"/>
      <c r="T136" s="146">
        <f>SUM(J136:Q136)</f>
        <v>7078471.55</v>
      </c>
    </row>
    <row r="137" spans="3:20" s="100" customFormat="1" ht="16.5" customHeight="1" hidden="1">
      <c r="C137" s="95"/>
      <c r="D137" s="306" t="s">
        <v>78</v>
      </c>
      <c r="E137" s="314"/>
      <c r="F137" s="314"/>
      <c r="G137" s="314"/>
      <c r="H137" s="314"/>
      <c r="I137" s="315"/>
      <c r="J137" s="248"/>
      <c r="K137" s="248"/>
      <c r="L137" s="248"/>
      <c r="M137" s="283"/>
      <c r="N137" s="249"/>
      <c r="O137" s="96"/>
      <c r="P137" s="98"/>
      <c r="Q137" s="99"/>
      <c r="R137" s="99"/>
      <c r="S137" s="146"/>
      <c r="T137" s="146">
        <f>SUM(J137:Q137)</f>
        <v>0</v>
      </c>
    </row>
    <row r="138" spans="3:20" s="100" customFormat="1" ht="16.5" customHeight="1">
      <c r="C138" s="95"/>
      <c r="D138" s="306" t="s">
        <v>105</v>
      </c>
      <c r="E138" s="307"/>
      <c r="F138" s="307"/>
      <c r="G138" s="307"/>
      <c r="H138" s="307"/>
      <c r="I138" s="308"/>
      <c r="J138" s="248">
        <f aca="true" t="shared" si="30" ref="J138:N140">J115+J120+J125</f>
        <v>0</v>
      </c>
      <c r="K138" s="248">
        <f t="shared" si="30"/>
        <v>0</v>
      </c>
      <c r="L138" s="248">
        <f t="shared" si="30"/>
        <v>2911846</v>
      </c>
      <c r="M138" s="283">
        <f t="shared" si="30"/>
        <v>1805700</v>
      </c>
      <c r="N138" s="249">
        <f t="shared" si="30"/>
        <v>1089800</v>
      </c>
      <c r="O138" s="96"/>
      <c r="P138" s="98"/>
      <c r="Q138" s="99"/>
      <c r="R138" s="99"/>
      <c r="S138" s="146"/>
      <c r="T138" s="146"/>
    </row>
    <row r="139" spans="3:20" s="100" customFormat="1" ht="16.5" customHeight="1">
      <c r="C139" s="95"/>
      <c r="D139" s="306" t="s">
        <v>106</v>
      </c>
      <c r="E139" s="307"/>
      <c r="F139" s="307"/>
      <c r="G139" s="307"/>
      <c r="H139" s="307"/>
      <c r="I139" s="308"/>
      <c r="J139" s="248">
        <f t="shared" si="30"/>
        <v>1300</v>
      </c>
      <c r="K139" s="248">
        <f t="shared" si="30"/>
        <v>20000</v>
      </c>
      <c r="L139" s="248">
        <f t="shared" si="30"/>
        <v>2064554</v>
      </c>
      <c r="M139" s="283">
        <f t="shared" si="30"/>
        <v>601976</v>
      </c>
      <c r="N139" s="249">
        <f t="shared" si="30"/>
        <v>363368</v>
      </c>
      <c r="O139" s="96"/>
      <c r="P139" s="98"/>
      <c r="Q139" s="99"/>
      <c r="R139" s="99"/>
      <c r="S139" s="146"/>
      <c r="T139" s="146">
        <f>SUM(J139:Q139)</f>
        <v>3051198</v>
      </c>
    </row>
    <row r="140" spans="3:21" s="100" customFormat="1" ht="16.5" customHeight="1">
      <c r="C140" s="95"/>
      <c r="D140" s="309" t="s">
        <v>107</v>
      </c>
      <c r="E140" s="310"/>
      <c r="F140" s="310"/>
      <c r="G140" s="310"/>
      <c r="H140" s="310"/>
      <c r="I140" s="311"/>
      <c r="J140" s="191">
        <f t="shared" si="30"/>
        <v>0</v>
      </c>
      <c r="K140" s="191">
        <f>K117+K122+K127</f>
        <v>177296</v>
      </c>
      <c r="L140" s="191">
        <f t="shared" si="30"/>
        <v>13346660.55</v>
      </c>
      <c r="M140" s="284">
        <f t="shared" si="30"/>
        <v>10003581.9</v>
      </c>
      <c r="N140" s="192">
        <f t="shared" si="30"/>
        <v>5503698</v>
      </c>
      <c r="O140" s="96">
        <f>+SUM(O25:O27)+SUM(O59:O61)+SUM(O99:O104)</f>
        <v>850000</v>
      </c>
      <c r="P140" s="98">
        <f>+SUM(P25:P27)+SUM(P59:P61)+SUM(P99:P104)</f>
        <v>2720000</v>
      </c>
      <c r="Q140" s="101"/>
      <c r="R140" s="101"/>
      <c r="S140" s="141"/>
      <c r="T140" s="146">
        <f>SUM(J140:Q140)</f>
        <v>25353296.5</v>
      </c>
      <c r="U140" s="250">
        <f>J140+K140+L140+M140</f>
        <v>15032824.3</v>
      </c>
    </row>
    <row r="141" spans="3:20" s="15" customFormat="1" ht="16.5" customHeight="1" thickBot="1">
      <c r="C141" s="88"/>
      <c r="D141" s="102"/>
      <c r="E141" s="103"/>
      <c r="F141" s="104"/>
      <c r="G141" s="103"/>
      <c r="H141" s="103"/>
      <c r="I141" s="104"/>
      <c r="J141" s="189"/>
      <c r="K141" s="189"/>
      <c r="L141" s="190"/>
      <c r="M141" s="190"/>
      <c r="N141" s="287"/>
      <c r="O141" s="286"/>
      <c r="P141" s="105"/>
      <c r="Q141" s="88"/>
      <c r="R141" s="88"/>
      <c r="S141" s="141"/>
      <c r="T141" s="141"/>
    </row>
    <row r="142" spans="3:16" ht="13.5" thickTop="1">
      <c r="C142" s="45"/>
      <c r="D142" s="44"/>
      <c r="E142" s="45"/>
      <c r="F142" s="46"/>
      <c r="G142" s="45"/>
      <c r="H142" s="47"/>
      <c r="I142" s="45"/>
      <c r="J142" s="47"/>
      <c r="K142" s="47"/>
      <c r="L142" s="47"/>
      <c r="M142" s="47"/>
      <c r="N142" s="47"/>
      <c r="O142" s="47"/>
      <c r="P142" s="47"/>
    </row>
    <row r="143" spans="3:16" ht="12.75">
      <c r="C143" s="45"/>
      <c r="D143" s="44"/>
      <c r="E143" s="45"/>
      <c r="F143" s="46"/>
      <c r="G143" s="45"/>
      <c r="H143" s="47"/>
      <c r="I143" s="45"/>
      <c r="J143" s="47"/>
      <c r="K143" s="47"/>
      <c r="L143" s="47"/>
      <c r="M143" s="47"/>
      <c r="N143" s="47"/>
      <c r="O143" s="47"/>
      <c r="P143" s="47"/>
    </row>
    <row r="144" spans="3:16" ht="12.75">
      <c r="C144" s="45"/>
      <c r="D144" s="44"/>
      <c r="E144" s="45"/>
      <c r="F144" s="46"/>
      <c r="G144" s="45"/>
      <c r="H144" s="47"/>
      <c r="I144" s="174"/>
      <c r="J144" s="151" t="s">
        <v>79</v>
      </c>
      <c r="K144" s="9">
        <v>2008</v>
      </c>
      <c r="L144" s="187">
        <f>+K144+1</f>
        <v>2009</v>
      </c>
      <c r="M144" s="9">
        <f>+L144+1</f>
        <v>2010</v>
      </c>
      <c r="N144" s="47"/>
      <c r="O144" s="47"/>
      <c r="P144" s="47"/>
    </row>
    <row r="145" spans="3:16" ht="12.75">
      <c r="C145" s="45"/>
      <c r="D145" s="44"/>
      <c r="E145" s="45"/>
      <c r="F145" s="251" t="s">
        <v>108</v>
      </c>
      <c r="G145" s="45"/>
      <c r="H145" s="47"/>
      <c r="I145" s="252" t="s">
        <v>4</v>
      </c>
      <c r="J145" s="253">
        <v>0</v>
      </c>
      <c r="K145" s="253">
        <v>640000</v>
      </c>
      <c r="L145" s="253">
        <v>2280000</v>
      </c>
      <c r="M145" s="253">
        <v>1171497</v>
      </c>
      <c r="N145" s="47"/>
      <c r="O145" s="47"/>
      <c r="P145" s="47"/>
    </row>
    <row r="146" spans="3:16" ht="12.75">
      <c r="C146" s="45"/>
      <c r="D146" s="44"/>
      <c r="E146" s="45"/>
      <c r="F146" s="251" t="s">
        <v>109</v>
      </c>
      <c r="G146" s="45"/>
      <c r="H146" s="47"/>
      <c r="I146" s="254" t="s">
        <v>81</v>
      </c>
      <c r="J146" s="253">
        <v>52000</v>
      </c>
      <c r="K146" s="253">
        <v>166000</v>
      </c>
      <c r="L146" s="253">
        <v>579500</v>
      </c>
      <c r="M146" s="253">
        <v>175725</v>
      </c>
      <c r="N146" s="47"/>
      <c r="O146" s="47"/>
      <c r="P146" s="47"/>
    </row>
    <row r="147" spans="3:16" ht="12.75">
      <c r="C147" s="45"/>
      <c r="D147" s="44"/>
      <c r="E147" s="45"/>
      <c r="F147" s="46"/>
      <c r="G147" s="45"/>
      <c r="H147" s="47"/>
      <c r="I147" s="255" t="s">
        <v>99</v>
      </c>
      <c r="J147" s="253">
        <v>0</v>
      </c>
      <c r="K147" s="253">
        <v>0</v>
      </c>
      <c r="L147" s="253">
        <v>0</v>
      </c>
      <c r="M147" s="253">
        <v>0</v>
      </c>
      <c r="N147" s="47"/>
      <c r="O147" s="47"/>
      <c r="P147" s="47"/>
    </row>
    <row r="148" spans="3:16" ht="12.75">
      <c r="C148" s="45"/>
      <c r="D148" s="44"/>
      <c r="E148" s="45"/>
      <c r="F148" s="46"/>
      <c r="G148" s="45"/>
      <c r="H148" s="47"/>
      <c r="I148" s="255" t="s">
        <v>100</v>
      </c>
      <c r="J148" s="253">
        <v>0</v>
      </c>
      <c r="K148" s="253">
        <v>0</v>
      </c>
      <c r="L148" s="253">
        <v>0</v>
      </c>
      <c r="M148" s="253">
        <v>0</v>
      </c>
      <c r="N148" s="47"/>
      <c r="O148" s="47"/>
      <c r="P148" s="47"/>
    </row>
    <row r="149" spans="9:13" ht="12.75">
      <c r="I149" s="255" t="s">
        <v>101</v>
      </c>
      <c r="J149" s="256">
        <v>0</v>
      </c>
      <c r="K149" s="256">
        <v>474000</v>
      </c>
      <c r="L149" s="256">
        <v>1700500</v>
      </c>
      <c r="M149" s="256">
        <v>995772</v>
      </c>
    </row>
    <row r="150" spans="9:13" ht="12.75">
      <c r="I150" s="257" t="s">
        <v>4</v>
      </c>
      <c r="J150" s="256">
        <v>1300</v>
      </c>
      <c r="K150" s="256">
        <v>2550000</v>
      </c>
      <c r="L150" s="256">
        <v>4500000</v>
      </c>
      <c r="M150" s="256">
        <v>5998700</v>
      </c>
    </row>
    <row r="151" spans="9:13" ht="12.75">
      <c r="I151" s="254" t="s">
        <v>81</v>
      </c>
      <c r="J151" s="256">
        <v>0</v>
      </c>
      <c r="K151" s="256">
        <v>0</v>
      </c>
      <c r="L151" s="256">
        <v>0</v>
      </c>
      <c r="M151" s="256">
        <v>0</v>
      </c>
    </row>
    <row r="152" spans="9:13" ht="12.75">
      <c r="I152" s="255" t="s">
        <v>99</v>
      </c>
      <c r="J152" s="256">
        <v>0</v>
      </c>
      <c r="K152" s="256">
        <v>300000</v>
      </c>
      <c r="L152" s="256">
        <v>600000</v>
      </c>
      <c r="M152" s="256">
        <v>825000</v>
      </c>
    </row>
    <row r="153" spans="9:13" ht="12.75">
      <c r="I153" s="255" t="s">
        <v>100</v>
      </c>
      <c r="J153" s="256">
        <v>1300</v>
      </c>
      <c r="K153" s="256">
        <v>550000</v>
      </c>
      <c r="L153" s="256">
        <v>500000</v>
      </c>
      <c r="M153" s="256">
        <v>498700</v>
      </c>
    </row>
    <row r="154" spans="9:13" ht="12.75">
      <c r="I154" s="255" t="s">
        <v>101</v>
      </c>
      <c r="J154" s="256">
        <v>0</v>
      </c>
      <c r="K154" s="256">
        <v>1700000</v>
      </c>
      <c r="L154" s="256">
        <v>3400000</v>
      </c>
      <c r="M154" s="256">
        <v>4675000</v>
      </c>
    </row>
    <row r="155" spans="9:13" ht="12.75">
      <c r="I155" s="257" t="s">
        <v>4</v>
      </c>
      <c r="J155" s="256">
        <v>0</v>
      </c>
      <c r="K155" s="256">
        <v>662837</v>
      </c>
      <c r="L155" s="256">
        <v>1487163</v>
      </c>
      <c r="M155" s="256">
        <v>521678</v>
      </c>
    </row>
    <row r="156" spans="9:13" ht="12.75">
      <c r="I156" s="254" t="s">
        <v>81</v>
      </c>
      <c r="J156" s="256">
        <v>0</v>
      </c>
      <c r="K156" s="256">
        <v>0</v>
      </c>
      <c r="L156" s="256">
        <v>65574.45</v>
      </c>
      <c r="M156" s="256">
        <v>78251.7</v>
      </c>
    </row>
    <row r="157" spans="9:13" ht="12.75">
      <c r="I157" s="255" t="s">
        <v>99</v>
      </c>
      <c r="J157" s="256">
        <v>0</v>
      </c>
      <c r="K157" s="256">
        <v>165709</v>
      </c>
      <c r="L157" s="256">
        <v>262500</v>
      </c>
      <c r="M157" s="256">
        <v>0</v>
      </c>
    </row>
    <row r="158" spans="9:13" ht="12.75">
      <c r="I158" s="255" t="s">
        <v>100</v>
      </c>
      <c r="J158" s="256">
        <v>0</v>
      </c>
      <c r="K158" s="256">
        <v>0</v>
      </c>
      <c r="L158" s="256">
        <v>0</v>
      </c>
      <c r="M158" s="256">
        <v>0</v>
      </c>
    </row>
    <row r="159" spans="9:13" ht="12.75">
      <c r="I159" s="255" t="s">
        <v>101</v>
      </c>
      <c r="J159" s="256">
        <v>0</v>
      </c>
      <c r="K159" s="256">
        <v>497128</v>
      </c>
      <c r="L159" s="256">
        <v>1159088.55</v>
      </c>
      <c r="M159" s="256">
        <v>443426.3</v>
      </c>
    </row>
    <row r="161" spans="11:13" ht="12.75">
      <c r="K161" s="3">
        <f>K145+K150+K155</f>
        <v>3852837</v>
      </c>
      <c r="L161" s="3">
        <f>L145+L150+L155</f>
        <v>8267163</v>
      </c>
      <c r="M161" s="3">
        <f>M145+M150+M155</f>
        <v>7691875</v>
      </c>
    </row>
  </sheetData>
  <sheetProtection formatCells="0" formatColumns="0" formatRows="0" insertColumns="0" insertRows="0" insertHyperlinks="0" deleteColumns="0" deleteRows="0" sort="0" autoFilter="0" pivotTables="0"/>
  <mergeCells count="127">
    <mergeCell ref="E13:E14"/>
    <mergeCell ref="R13:R14"/>
    <mergeCell ref="D42:D45"/>
    <mergeCell ref="A46:A48"/>
    <mergeCell ref="A13:A14"/>
    <mergeCell ref="B13:B14"/>
    <mergeCell ref="C13:C14"/>
    <mergeCell ref="D13:D14"/>
    <mergeCell ref="R40:R41"/>
    <mergeCell ref="E40:E41"/>
    <mergeCell ref="A73:A74"/>
    <mergeCell ref="E42:E45"/>
    <mergeCell ref="R42:R45"/>
    <mergeCell ref="E46:E48"/>
    <mergeCell ref="R46:R48"/>
    <mergeCell ref="A42:A45"/>
    <mergeCell ref="B42:B45"/>
    <mergeCell ref="C42:C45"/>
    <mergeCell ref="B46:B48"/>
    <mergeCell ref="C46:C48"/>
    <mergeCell ref="C38:C39"/>
    <mergeCell ref="D38:D39"/>
    <mergeCell ref="J38:L38"/>
    <mergeCell ref="A40:A41"/>
    <mergeCell ref="B40:B41"/>
    <mergeCell ref="C40:C41"/>
    <mergeCell ref="E9:E10"/>
    <mergeCell ref="R9:R10"/>
    <mergeCell ref="E11:E12"/>
    <mergeCell ref="R11:R12"/>
    <mergeCell ref="E17:E18"/>
    <mergeCell ref="R17:R18"/>
    <mergeCell ref="A37:K37"/>
    <mergeCell ref="R38:R39"/>
    <mergeCell ref="A38:A39"/>
    <mergeCell ref="A17:A18"/>
    <mergeCell ref="B17:B18"/>
    <mergeCell ref="C17:C18"/>
    <mergeCell ref="D17:D18"/>
    <mergeCell ref="B38:B39"/>
    <mergeCell ref="A4:D4"/>
    <mergeCell ref="A5:A6"/>
    <mergeCell ref="B5:B6"/>
    <mergeCell ref="C5:C6"/>
    <mergeCell ref="D5:D6"/>
    <mergeCell ref="J5:L5"/>
    <mergeCell ref="R5:R6"/>
    <mergeCell ref="A7:A8"/>
    <mergeCell ref="B7:B8"/>
    <mergeCell ref="C7:C8"/>
    <mergeCell ref="D7:D8"/>
    <mergeCell ref="E7:E8"/>
    <mergeCell ref="R7:R8"/>
    <mergeCell ref="A9:A10"/>
    <mergeCell ref="B9:B10"/>
    <mergeCell ref="C9:C10"/>
    <mergeCell ref="D9:D10"/>
    <mergeCell ref="A11:A12"/>
    <mergeCell ref="B11:B12"/>
    <mergeCell ref="C11:C12"/>
    <mergeCell ref="D11:D12"/>
    <mergeCell ref="D46:D48"/>
    <mergeCell ref="E49:E50"/>
    <mergeCell ref="R49:R50"/>
    <mergeCell ref="C65:K65"/>
    <mergeCell ref="A49:A50"/>
    <mergeCell ref="B49:B50"/>
    <mergeCell ref="C49:C50"/>
    <mergeCell ref="D49:D50"/>
    <mergeCell ref="A68:D68"/>
    <mergeCell ref="A69:A70"/>
    <mergeCell ref="B69:B70"/>
    <mergeCell ref="C69:C70"/>
    <mergeCell ref="D69:D70"/>
    <mergeCell ref="J69:L69"/>
    <mergeCell ref="R69:R70"/>
    <mergeCell ref="A71:A72"/>
    <mergeCell ref="B71:B72"/>
    <mergeCell ref="E71:E72"/>
    <mergeCell ref="R71:R72"/>
    <mergeCell ref="B73:B74"/>
    <mergeCell ref="C73:C74"/>
    <mergeCell ref="E73:E74"/>
    <mergeCell ref="R73:R74"/>
    <mergeCell ref="R75:R76"/>
    <mergeCell ref="A77:A78"/>
    <mergeCell ref="B77:B78"/>
    <mergeCell ref="C77:C78"/>
    <mergeCell ref="E77:E78"/>
    <mergeCell ref="R77:R78"/>
    <mergeCell ref="A75:A76"/>
    <mergeCell ref="B75:B76"/>
    <mergeCell ref="C75:C76"/>
    <mergeCell ref="E75:E76"/>
    <mergeCell ref="R79:R80"/>
    <mergeCell ref="A81:A84"/>
    <mergeCell ref="B81:B84"/>
    <mergeCell ref="C81:C84"/>
    <mergeCell ref="E81:E83"/>
    <mergeCell ref="R81:R84"/>
    <mergeCell ref="A79:A80"/>
    <mergeCell ref="B79:B80"/>
    <mergeCell ref="D79:D80"/>
    <mergeCell ref="E79:E80"/>
    <mergeCell ref="R85:R88"/>
    <mergeCell ref="A89:A90"/>
    <mergeCell ref="B89:B90"/>
    <mergeCell ref="C89:C90"/>
    <mergeCell ref="E89:E90"/>
    <mergeCell ref="R89:R90"/>
    <mergeCell ref="A85:A88"/>
    <mergeCell ref="B85:B88"/>
    <mergeCell ref="C85:C88"/>
    <mergeCell ref="E85:E87"/>
    <mergeCell ref="D139:I139"/>
    <mergeCell ref="D140:I140"/>
    <mergeCell ref="C110:K110"/>
    <mergeCell ref="D135:I135"/>
    <mergeCell ref="D136:I136"/>
    <mergeCell ref="D137:I137"/>
    <mergeCell ref="D138:I138"/>
    <mergeCell ref="A15:A16"/>
    <mergeCell ref="B15:B16"/>
    <mergeCell ref="R15:R16"/>
    <mergeCell ref="C15:C16"/>
    <mergeCell ref="D15:D16"/>
    <mergeCell ref="E15:E16"/>
  </mergeCells>
  <printOptions/>
  <pageMargins left="0.9" right="0.7874015748031497" top="0.97" bottom="0.78" header="0.5118110236220472" footer="0.5118110236220472"/>
  <pageSetup horizontalDpi="300" verticalDpi="300" orientation="landscape" paperSize="9" scale="75" r:id="rId1"/>
  <headerFooter alignWithMargins="0">
    <oddHeader>&amp;RZałącznik Nr 4
do Uchwały Nr XV/157/2008
&amp;P</oddHeader>
  </headerFooter>
  <rowBreaks count="3" manualBreakCount="3">
    <brk id="33" max="17" man="1"/>
    <brk id="64" max="17" man="1"/>
    <brk id="107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2008-07-17T12:17:53Z</cp:lastPrinted>
  <dcterms:created xsi:type="dcterms:W3CDTF">2007-06-14T18:52:20Z</dcterms:created>
  <dcterms:modified xsi:type="dcterms:W3CDTF">2008-07-17T12:19:34Z</dcterms:modified>
  <cp:category/>
  <cp:version/>
  <cp:contentType/>
  <cp:contentStatus/>
</cp:coreProperties>
</file>