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  <sheet name="Arkusz2" sheetId="2" r:id="rId2"/>
  </sheets>
  <externalReferences>
    <externalReference r:id="rId5"/>
    <externalReference r:id="rId6"/>
  </externalReferences>
  <definedNames>
    <definedName name="_xlnm.Print_Area" localSheetId="0">'2008-2009'!$A$1:$R$149</definedName>
    <definedName name="_xlnm.Print_Area" localSheetId="1">'Arkusz2'!$A$1:$K$24</definedName>
  </definedNames>
  <calcPr fullCalcOnLoad="1"/>
</workbook>
</file>

<file path=xl/sharedStrings.xml><?xml version="1.0" encoding="utf-8"?>
<sst xmlns="http://schemas.openxmlformats.org/spreadsheetml/2006/main" count="320" uniqueCount="148">
  <si>
    <t>Tabela 17</t>
  </si>
  <si>
    <t>prognozy wzrostu kosztów zadań inwestycyjnych</t>
  </si>
  <si>
    <t>-</t>
  </si>
  <si>
    <t>Lp</t>
  </si>
  <si>
    <t>Inwestycja</t>
  </si>
  <si>
    <t>Priorytet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</si>
  <si>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</si>
  <si>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</si>
  <si>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</si>
  <si>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</si>
  <si>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</si>
  <si>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</si>
  <si>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</si>
  <si>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</si>
  <si>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</si>
  <si>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</si>
  <si>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</si>
  <si>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</si>
  <si>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</si>
  <si>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</si>
  <si>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</si>
  <si>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</si>
  <si>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</si>
  <si>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</si>
  <si>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</si>
  <si>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</si>
  <si>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Zaplecze aktywnej turystyki rowerowej dla mieszkańców zachodniej części Subregionu Centralnego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</si>
  <si>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</si>
  <si>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</si>
  <si>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</si>
  <si>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</si>
  <si>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</si>
  <si>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</si>
  <si>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</si>
  <si>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Budowa kanalizacji sanitarnej dla Kozłowa</t>
  </si>
  <si>
    <t>E-1</t>
  </si>
  <si>
    <t>E-2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</si>
  <si>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</si>
  <si>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</si>
  <si>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</si>
  <si>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</si>
  <si>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</si>
  <si>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</si>
  <si>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</si>
  <si>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</si>
  <si>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</si>
  <si>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</si>
  <si>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</si>
  <si>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</si>
  <si>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</si>
  <si>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</si>
  <si>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</si>
  <si>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</si>
  <si>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</si>
  <si>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</si>
  <si>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</si>
  <si>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</si>
  <si>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</si>
  <si>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</si>
  <si>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22,50</t>
  </si>
  <si>
    <t xml:space="preserve">Realizacja zadań inwestycyjnych gminy Sośnicowice na lata 2007 - 2013 </t>
  </si>
  <si>
    <t>Planowane nakłady</t>
  </si>
  <si>
    <t>2007-2013 w PLN</t>
  </si>
  <si>
    <t>Punkty</t>
  </si>
  <si>
    <t>Usprawnienie dostępności komunikacyjnej terenów SAG w Sośnicowicach</t>
  </si>
  <si>
    <t>Rozwój Strefy Aktywności Gospodarczej w Sośnicowicach-Uzbrojenie terenu w infrastrukturę kanalizacyjną</t>
  </si>
  <si>
    <t>Rozwój Strefy Aktywności Gospodarczej w Sośnicowicach-Uzbrojenie terenu w infrastrukturę wodociągową</t>
  </si>
  <si>
    <t>Nowe warunki dla rozwoju Sośnicowic – budowa infrastruktury kanalizacyjnej dla terenów przy ul. Gimnazjalnej</t>
  </si>
  <si>
    <t>Nowe warunki dla rozwoju Sośnicowic – poprawa dostępności komunikacyjnej terenów przy ul. Gimnazjalnej</t>
  </si>
  <si>
    <t>Nowe warunki dla rozwoju Sośnicowic – budowa infrastruktury wodociągowej dla terenów przy ul. Gimnazjalnej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</si>
  <si>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</si>
  <si>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</si>
  <si>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</si>
  <si>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</si>
  <si>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poprzez budowę kanalizacji sanitarnej i oczyszczalni ścieków</t>
  </si>
  <si>
    <t>Uporządkowanie gospodarki ściekowej w aglomeracji Sierakowice (obejmującej sołectwa Sierakowice i Rachowice) poprzez budowę kanalizacji sanitarnej i oczyszczalni ścieków</t>
  </si>
  <si>
    <t>Budowa kanalizacji sanitarnej dla Kozłowa      (dofinansowanie zadania realizowanego przez PWiK Gliwice)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</si>
  <si>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</si>
  <si>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</si>
  <si>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</si>
  <si>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</si>
  <si>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</si>
  <si>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</si>
  <si>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</si>
  <si>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</si>
  <si>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2007-2009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</si>
  <si>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</si>
  <si>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</si>
  <si>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</si>
  <si>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</si>
  <si>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</si>
  <si>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</si>
  <si>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</si>
  <si>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</si>
  <si>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</si>
  <si>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</si>
  <si>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</si>
  <si>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</si>
  <si>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</si>
  <si>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</si>
  <si>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</si>
  <si>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</si>
  <si>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</si>
  <si>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</si>
  <si>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</si>
  <si>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</si>
  <si>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</si>
  <si>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</si>
  <si>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</si>
  <si>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</si>
  <si>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</si>
  <si>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</si>
  <si>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</si>
  <si>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</si>
  <si>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</si>
  <si>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</si>
  <si>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</si>
  <si>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</si>
  <si>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</si>
  <si>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</si>
  <si>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</si>
  <si>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</si>
  <si>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</si>
  <si>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</si>
  <si>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</si>
  <si>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</si>
  <si>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</si>
  <si>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</si>
  <si>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</si>
  <si>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</si>
  <si>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</si>
  <si>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</si>
  <si>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Limity wydatków na wieloletnie programy inwestycyjne w latach 2008 - 2011</t>
  </si>
  <si>
    <t>Remont budynku Szkoły Podstawowej w Sośnicowicach, zagospodarowanie terenu wraz z budową boiska wielofunkcyjnego</t>
  </si>
  <si>
    <t>Budowa sali sportowej przy SP w Sierakowicach</t>
  </si>
  <si>
    <t>2008-2011</t>
  </si>
  <si>
    <t>2007-2013</t>
  </si>
  <si>
    <t>3 676 887 **</t>
  </si>
  <si>
    <t>1 727 100 **</t>
  </si>
  <si>
    <t>460 000 **</t>
  </si>
  <si>
    <t>28 574 466 **</t>
  </si>
  <si>
    <t>** - Łączne nakłady przewyższają planowane koszty rzeczywiste o środki własne wymagane dla zabezpieczenia nakładów w I kwartale rzeczowej realizacji zadania</t>
  </si>
  <si>
    <t>2009-2010</t>
  </si>
  <si>
    <t>1 731 000 **</t>
  </si>
  <si>
    <t>1 199 079 **</t>
  </si>
  <si>
    <t>S-5</t>
  </si>
  <si>
    <t>Przebudowa budynku socjalnego i zagospodarowanie terenu na boisku w Kozłowie</t>
  </si>
  <si>
    <t>S-5 - Dotacja z funduszy strukturalnych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</si>
</sst>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1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i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16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0" fontId="1" fillId="0" borderId="7" xfId="19" applyFont="1" applyBorder="1">
      <alignment/>
    </xf>
    <xf numFmtId="3" fontId="6" fillId="0" borderId="19" xfId="19" applyNumberFormat="1" applyFont="1" applyBorder="1">
      <alignment/>
    </xf>
    <xf numFmtId="0" fontId="6" fillId="0" borderId="19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20" xfId="19" applyFont="1" applyBorder="1">
      <alignment/>
    </xf>
    <xf numFmtId="0" fontId="1" fillId="0" borderId="21" xfId="19" applyBorder="1">
      <alignment/>
    </xf>
    <xf numFmtId="3" fontId="1" fillId="0" borderId="21" xfId="19" applyNumberForma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25" xfId="19" applyFont="1" applyBorder="1">
      <alignment/>
    </xf>
    <xf numFmtId="3" fontId="6" fillId="0" borderId="26" xfId="19" applyNumberFormat="1" applyFont="1" applyBorder="1">
      <alignment/>
    </xf>
    <xf numFmtId="0" fontId="10" fillId="0" borderId="0" xfId="19" applyFont="1" applyBorder="1">
      <alignment/>
    </xf>
    <xf numFmtId="0" fontId="10" fillId="0" borderId="25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7" xfId="19" applyNumberFormat="1" applyFont="1" applyBorder="1">
      <alignment/>
    </xf>
    <xf numFmtId="0" fontId="1" fillId="0" borderId="27" xfId="19" applyBorder="1">
      <alignment/>
    </xf>
    <xf numFmtId="3" fontId="1" fillId="0" borderId="27" xfId="19" applyNumberFormat="1" applyBorder="1">
      <alignment/>
    </xf>
    <xf numFmtId="3" fontId="6" fillId="0" borderId="27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8" xfId="19" applyNumberFormat="1" applyFont="1" applyBorder="1">
      <alignment/>
    </xf>
    <xf numFmtId="3" fontId="6" fillId="0" borderId="29" xfId="19" applyNumberFormat="1" applyFont="1" applyBorder="1">
      <alignment/>
    </xf>
    <xf numFmtId="0" fontId="6" fillId="0" borderId="30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1" xfId="19" applyNumberFormat="1" applyFont="1" applyBorder="1">
      <alignment/>
    </xf>
    <xf numFmtId="3" fontId="6" fillId="0" borderId="32" xfId="19" applyNumberFormat="1" applyFont="1" applyBorder="1">
      <alignment/>
    </xf>
    <xf numFmtId="0" fontId="6" fillId="0" borderId="33" xfId="19" applyFont="1" applyBorder="1">
      <alignment/>
    </xf>
    <xf numFmtId="0" fontId="2" fillId="0" borderId="34" xfId="19" applyFont="1" applyFill="1" applyBorder="1">
      <alignment/>
    </xf>
    <xf numFmtId="3" fontId="2" fillId="0" borderId="34" xfId="19" applyNumberFormat="1" applyFont="1" applyFill="1" applyBorder="1">
      <alignment/>
    </xf>
    <xf numFmtId="0" fontId="1" fillId="0" borderId="34" xfId="19" applyBorder="1">
      <alignment/>
    </xf>
    <xf numFmtId="3" fontId="6" fillId="0" borderId="34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5" xfId="19" applyNumberFormat="1" applyFont="1" applyBorder="1">
      <alignment/>
    </xf>
    <xf numFmtId="0" fontId="6" fillId="0" borderId="36" xfId="19" applyFont="1" applyBorder="1">
      <alignment/>
    </xf>
    <xf numFmtId="0" fontId="12" fillId="2" borderId="0" xfId="19" applyFont="1" applyFill="1" applyBorder="1">
      <alignment/>
    </xf>
    <xf numFmtId="0" fontId="12" fillId="2" borderId="33" xfId="19" applyFont="1" applyFill="1" applyBorder="1" applyAlignment="1">
      <alignment horizontal="center"/>
    </xf>
    <xf numFmtId="0" fontId="12" fillId="2" borderId="34" xfId="19" applyFont="1" applyFill="1" applyBorder="1">
      <alignment/>
    </xf>
    <xf numFmtId="3" fontId="12" fillId="2" borderId="34" xfId="19" applyNumberFormat="1" applyFont="1" applyFill="1" applyBorder="1">
      <alignment/>
    </xf>
    <xf numFmtId="0" fontId="13" fillId="2" borderId="18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5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7" xfId="19" applyNumberFormat="1" applyFon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7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7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6" xfId="19" applyFill="1" applyBorder="1" applyAlignment="1">
      <alignment horizontal="center"/>
    </xf>
    <xf numFmtId="0" fontId="1" fillId="2" borderId="27" xfId="19" applyFill="1" applyBorder="1">
      <alignment/>
    </xf>
    <xf numFmtId="3" fontId="1" fillId="2" borderId="27" xfId="19" applyNumberFormat="1" applyFill="1" applyBorder="1">
      <alignment/>
    </xf>
    <xf numFmtId="0" fontId="1" fillId="2" borderId="29" xfId="19" applyFill="1" applyBorder="1">
      <alignment/>
    </xf>
    <xf numFmtId="3" fontId="10" fillId="0" borderId="38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8" xfId="19" applyNumberFormat="1" applyFont="1" applyBorder="1">
      <alignment/>
    </xf>
    <xf numFmtId="0" fontId="10" fillId="0" borderId="25" xfId="19" applyFont="1" applyBorder="1">
      <alignment/>
    </xf>
    <xf numFmtId="0" fontId="10" fillId="0" borderId="36" xfId="19" applyFont="1" applyBorder="1" quotePrefix="1">
      <alignment/>
    </xf>
    <xf numFmtId="3" fontId="11" fillId="0" borderId="38" xfId="19" applyNumberFormat="1" applyFont="1" applyBorder="1">
      <alignment/>
    </xf>
    <xf numFmtId="3" fontId="10" fillId="0" borderId="39" xfId="19" applyNumberFormat="1" applyFont="1" applyBorder="1">
      <alignment/>
    </xf>
    <xf numFmtId="0" fontId="0" fillId="0" borderId="0" xfId="0" applyFont="1" applyAlignment="1">
      <alignment/>
    </xf>
    <xf numFmtId="0" fontId="1" fillId="0" borderId="13" xfId="19" applyFont="1" applyBorder="1">
      <alignment/>
    </xf>
    <xf numFmtId="0" fontId="1" fillId="0" borderId="7" xfId="19" applyFont="1" applyBorder="1">
      <alignment/>
    </xf>
    <xf numFmtId="0" fontId="10" fillId="0" borderId="25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8" xfId="19" applyNumberFormat="1" applyFont="1" applyBorder="1">
      <alignment/>
    </xf>
    <xf numFmtId="3" fontId="10" fillId="0" borderId="7" xfId="19" applyNumberFormat="1" applyFont="1" applyBorder="1">
      <alignment/>
    </xf>
    <xf numFmtId="0" fontId="2" fillId="0" borderId="0" xfId="19" applyFont="1" applyBorder="1" applyProtection="1">
      <alignment/>
      <protection/>
    </xf>
    <xf numFmtId="0" fontId="1" fillId="0" borderId="0" xfId="19" applyBorder="1" applyAlignment="1" applyProtection="1">
      <alignment horizontal="right"/>
      <protection/>
    </xf>
    <xf numFmtId="3" fontId="1" fillId="0" borderId="0" xfId="19" applyNumberFormat="1" applyBorder="1" applyProtection="1">
      <alignment/>
      <protection/>
    </xf>
    <xf numFmtId="9" fontId="12" fillId="0" borderId="0" xfId="19" applyNumberFormat="1" applyFont="1" applyBorder="1" applyProtection="1">
      <alignment/>
      <protection/>
    </xf>
    <xf numFmtId="0" fontId="1" fillId="0" borderId="0" xfId="19" applyBorder="1" applyProtection="1">
      <alignment/>
      <protection/>
    </xf>
    <xf numFmtId="0" fontId="6" fillId="0" borderId="0" xfId="19" applyFont="1" applyBorder="1" applyAlignment="1" applyProtection="1">
      <alignment horizontal="right"/>
      <protection/>
    </xf>
    <xf numFmtId="0" fontId="6" fillId="0" borderId="40" xfId="19" applyFont="1" applyBorder="1" applyAlignment="1" applyProtection="1">
      <alignment horizontal="center"/>
      <protection/>
    </xf>
    <xf numFmtId="0" fontId="6" fillId="0" borderId="41" xfId="19" applyFont="1" applyBorder="1" applyAlignment="1" applyProtection="1">
      <alignment horizontal="center"/>
      <protection/>
    </xf>
    <xf numFmtId="0" fontId="6" fillId="0" borderId="42" xfId="19" applyFont="1" applyBorder="1" applyAlignment="1" applyProtection="1">
      <alignment horizontal="center"/>
      <protection/>
    </xf>
    <xf numFmtId="0" fontId="6" fillId="0" borderId="0" xfId="19" applyFont="1" applyBorder="1" applyProtection="1">
      <alignment/>
      <protection/>
    </xf>
    <xf numFmtId="0" fontId="1" fillId="0" borderId="43" xfId="19" applyFont="1" applyBorder="1" applyProtection="1">
      <alignment/>
      <protection/>
    </xf>
    <xf numFmtId="0" fontId="1" fillId="0" borderId="44" xfId="19" applyBorder="1" applyProtection="1">
      <alignment/>
      <protection/>
    </xf>
    <xf numFmtId="3" fontId="1" fillId="0" borderId="40" xfId="19" applyNumberFormat="1" applyBorder="1" applyProtection="1">
      <alignment/>
      <protection/>
    </xf>
    <xf numFmtId="0" fontId="1" fillId="0" borderId="40" xfId="19" applyBorder="1" applyProtection="1">
      <alignment/>
      <protection/>
    </xf>
    <xf numFmtId="0" fontId="1" fillId="0" borderId="45" xfId="19" applyBorder="1" applyProtection="1">
      <alignment/>
      <protection/>
    </xf>
    <xf numFmtId="0" fontId="1" fillId="0" borderId="46" xfId="19" applyBorder="1" applyProtection="1">
      <alignment/>
      <protection/>
    </xf>
    <xf numFmtId="0" fontId="1" fillId="0" borderId="47" xfId="19" applyBorder="1" applyProtection="1">
      <alignment/>
      <protection/>
    </xf>
    <xf numFmtId="3" fontId="1" fillId="0" borderId="48" xfId="19" applyNumberFormat="1" applyBorder="1" applyProtection="1">
      <alignment/>
      <protection/>
    </xf>
    <xf numFmtId="0" fontId="1" fillId="0" borderId="48" xfId="19" applyBorder="1" applyProtection="1">
      <alignment/>
      <protection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48" xfId="19" applyFont="1" applyBorder="1" applyAlignment="1" applyProtection="1">
      <alignment horizontal="center"/>
      <protection/>
    </xf>
    <xf numFmtId="0" fontId="16" fillId="0" borderId="4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" fillId="0" borderId="49" xfId="19" applyFont="1" applyBorder="1" applyAlignment="1" applyProtection="1">
      <alignment horizontal="center" vertical="center"/>
      <protection/>
    </xf>
    <xf numFmtId="0" fontId="1" fillId="0" borderId="50" xfId="19" applyFont="1" applyBorder="1" applyAlignment="1" applyProtection="1">
      <alignment horizontal="center" vertical="center"/>
      <protection/>
    </xf>
    <xf numFmtId="2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1" xfId="19" applyNumberFormat="1" applyFont="1" applyBorder="1" applyAlignment="1" applyProtection="1">
      <alignment horizontal="center" vertical="center"/>
      <protection/>
    </xf>
    <xf numFmtId="3" fontId="1" fillId="0" borderId="43" xfId="19" applyNumberFormat="1" applyFont="1" applyBorder="1" applyAlignment="1" applyProtection="1">
      <alignment horizontal="center" vertical="center"/>
      <protection/>
    </xf>
    <xf numFmtId="3" fontId="1" fillId="0" borderId="52" xfId="19" applyNumberFormat="1" applyFont="1" applyBorder="1" applyAlignment="1" applyProtection="1">
      <alignment horizontal="center" vertical="center"/>
      <protection/>
    </xf>
    <xf numFmtId="3" fontId="6" fillId="0" borderId="53" xfId="19" applyNumberFormat="1" applyFont="1" applyBorder="1" applyAlignment="1" applyProtection="1">
      <alignment horizontal="center"/>
      <protection/>
    </xf>
    <xf numFmtId="0" fontId="1" fillId="0" borderId="40" xfId="19" applyFont="1" applyBorder="1" applyAlignment="1" applyProtection="1">
      <alignment vertical="center" wrapText="1"/>
      <protection/>
    </xf>
    <xf numFmtId="0" fontId="1" fillId="0" borderId="43" xfId="19" applyFont="1" applyBorder="1" applyAlignment="1" applyProtection="1">
      <alignment vertical="center" wrapText="1"/>
      <protection/>
    </xf>
    <xf numFmtId="0" fontId="1" fillId="0" borderId="43" xfId="0" applyFont="1" applyBorder="1" applyAlignment="1">
      <alignment vertical="center" wrapText="1"/>
    </xf>
    <xf numFmtId="3" fontId="1" fillId="0" borderId="5" xfId="19" applyNumberFormat="1" applyBorder="1" applyAlignment="1">
      <alignment horizontal="center" vertical="center"/>
    </xf>
    <xf numFmtId="3" fontId="1" fillId="0" borderId="5" xfId="19" applyNumberFormat="1" applyFont="1" applyBorder="1" applyAlignment="1">
      <alignment horizontal="center" vertical="center"/>
    </xf>
    <xf numFmtId="3" fontId="1" fillId="0" borderId="54" xfId="19" applyNumberFormat="1" applyBorder="1" applyAlignment="1">
      <alignment horizontal="center" vertical="center"/>
    </xf>
    <xf numFmtId="3" fontId="1" fillId="0" borderId="54" xfId="19" applyNumberFormat="1" applyFont="1" applyBorder="1" applyAlignment="1">
      <alignment horizontal="center" vertical="center"/>
    </xf>
    <xf numFmtId="2" fontId="1" fillId="0" borderId="40" xfId="19" applyNumberFormat="1" applyFont="1" applyFill="1" applyBorder="1" applyAlignment="1" applyProtection="1">
      <alignment horizontal="center" vertical="center"/>
      <protection/>
    </xf>
    <xf numFmtId="2" fontId="1" fillId="0" borderId="43" xfId="19" applyNumberFormat="1" applyFont="1" applyFill="1" applyBorder="1" applyAlignment="1" applyProtection="1">
      <alignment horizontal="center" vertical="center"/>
      <protection/>
    </xf>
    <xf numFmtId="3" fontId="11" fillId="0" borderId="55" xfId="19" applyNumberFormat="1" applyFont="1" applyBorder="1">
      <alignment/>
    </xf>
    <xf numFmtId="3" fontId="11" fillId="0" borderId="55" xfId="19" applyNumberFormat="1" applyFont="1" applyBorder="1">
      <alignment/>
    </xf>
    <xf numFmtId="3" fontId="6" fillId="0" borderId="56" xfId="19" applyNumberFormat="1" applyFont="1" applyBorder="1">
      <alignment/>
    </xf>
    <xf numFmtId="0" fontId="6" fillId="0" borderId="57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6" fillId="0" borderId="58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9" xfId="19" applyNumberFormat="1" applyFont="1" applyBorder="1">
      <alignment/>
    </xf>
    <xf numFmtId="3" fontId="10" fillId="0" borderId="60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56" xfId="19" applyFont="1" applyBorder="1" applyAlignment="1">
      <alignment horizontal="center"/>
    </xf>
    <xf numFmtId="0" fontId="6" fillId="0" borderId="31" xfId="19" applyFont="1" applyBorder="1" applyAlignment="1">
      <alignment horizontal="center"/>
    </xf>
    <xf numFmtId="3" fontId="6" fillId="0" borderId="61" xfId="19" applyNumberFormat="1" applyFont="1" applyBorder="1">
      <alignment/>
    </xf>
    <xf numFmtId="3" fontId="6" fillId="0" borderId="62" xfId="19" applyNumberFormat="1" applyFont="1" applyBorder="1">
      <alignment/>
    </xf>
    <xf numFmtId="0" fontId="1" fillId="0" borderId="63" xfId="19" applyBorder="1" applyProtection="1">
      <alignment/>
      <protection/>
    </xf>
    <xf numFmtId="0" fontId="1" fillId="0" borderId="64" xfId="19" applyBorder="1" applyProtection="1">
      <alignment/>
      <protection/>
    </xf>
    <xf numFmtId="0" fontId="6" fillId="0" borderId="65" xfId="19" applyFont="1" applyBorder="1" applyAlignment="1" applyProtection="1">
      <alignment horizontal="center"/>
      <protection/>
    </xf>
    <xf numFmtId="3" fontId="1" fillId="0" borderId="66" xfId="19" applyNumberFormat="1" applyFont="1" applyBorder="1" applyAlignment="1" applyProtection="1">
      <alignment horizontal="center" vertical="center"/>
      <protection/>
    </xf>
    <xf numFmtId="0" fontId="1" fillId="0" borderId="67" xfId="19" applyBorder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/>
    </xf>
    <xf numFmtId="0" fontId="6" fillId="0" borderId="68" xfId="19" applyFont="1" applyBorder="1" applyProtection="1">
      <alignment/>
      <protection/>
    </xf>
    <xf numFmtId="3" fontId="6" fillId="0" borderId="26" xfId="19" applyNumberFormat="1" applyFont="1" applyBorder="1" applyAlignment="1" applyProtection="1">
      <alignment horizontal="center"/>
      <protection/>
    </xf>
    <xf numFmtId="3" fontId="6" fillId="0" borderId="5" xfId="19" applyNumberFormat="1" applyFont="1" applyBorder="1" applyAlignment="1" applyProtection="1">
      <alignment horizontal="center"/>
      <protection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2" xfId="19" applyNumberFormat="1" applyFont="1" applyFill="1" applyBorder="1">
      <alignment/>
    </xf>
    <xf numFmtId="0" fontId="17" fillId="0" borderId="0" xfId="19" applyFont="1">
      <alignment/>
    </xf>
    <xf numFmtId="0" fontId="17" fillId="2" borderId="0" xfId="19" applyFont="1" applyFill="1">
      <alignment/>
    </xf>
    <xf numFmtId="3" fontId="18" fillId="0" borderId="0" xfId="19" applyNumberFormat="1" applyFont="1">
      <alignment/>
    </xf>
    <xf numFmtId="0" fontId="17" fillId="0" borderId="0" xfId="19" applyFont="1" applyBorder="1">
      <alignment/>
    </xf>
    <xf numFmtId="3" fontId="10" fillId="0" borderId="55" xfId="19" applyNumberFormat="1" applyFont="1" applyBorder="1">
      <alignment/>
    </xf>
    <xf numFmtId="3" fontId="10" fillId="0" borderId="17" xfId="19" applyNumberFormat="1" applyFont="1" applyBorder="1">
      <alignment/>
    </xf>
    <xf numFmtId="3" fontId="17" fillId="2" borderId="0" xfId="19" applyNumberFormat="1" applyFont="1" applyFill="1">
      <alignment/>
    </xf>
    <xf numFmtId="3" fontId="10" fillId="0" borderId="55" xfId="19" applyNumberFormat="1" applyFont="1" applyBorder="1">
      <alignment/>
    </xf>
    <xf numFmtId="3" fontId="10" fillId="0" borderId="69" xfId="19" applyNumberFormat="1" applyFont="1" applyBorder="1">
      <alignment/>
    </xf>
    <xf numFmtId="3" fontId="10" fillId="0" borderId="70" xfId="19" applyNumberFormat="1" applyFont="1" applyBorder="1">
      <alignment/>
    </xf>
    <xf numFmtId="3" fontId="1" fillId="0" borderId="71" xfId="19" applyNumberFormat="1" applyFont="1" applyBorder="1" applyAlignment="1" applyProtection="1">
      <alignment horizontal="center" vertical="center"/>
      <protection/>
    </xf>
    <xf numFmtId="3" fontId="1" fillId="0" borderId="72" xfId="19" applyNumberFormat="1" applyFont="1" applyBorder="1" applyAlignment="1" applyProtection="1">
      <alignment horizontal="center" vertical="center"/>
      <protection/>
    </xf>
    <xf numFmtId="3" fontId="1" fillId="0" borderId="53" xfId="19" applyNumberFormat="1" applyFont="1" applyBorder="1" applyAlignment="1" applyProtection="1">
      <alignment horizontal="center" vertical="center"/>
      <protection/>
    </xf>
    <xf numFmtId="3" fontId="1" fillId="0" borderId="73" xfId="19" applyNumberFormat="1" applyFont="1" applyBorder="1" applyAlignment="1" applyProtection="1">
      <alignment horizontal="center" vertical="center"/>
      <protection/>
    </xf>
    <xf numFmtId="3" fontId="1" fillId="0" borderId="74" xfId="19" applyNumberFormat="1" applyFont="1" applyBorder="1" applyAlignment="1" applyProtection="1">
      <alignment horizontal="center" vertical="center"/>
      <protection/>
    </xf>
    <xf numFmtId="3" fontId="1" fillId="0" borderId="75" xfId="19" applyNumberFormat="1" applyFont="1" applyBorder="1" applyAlignment="1" applyProtection="1">
      <alignment horizontal="center" vertical="center"/>
      <protection/>
    </xf>
    <xf numFmtId="0" fontId="1" fillId="0" borderId="51" xfId="19" applyBorder="1" applyAlignment="1" applyProtection="1">
      <alignment horizontal="right"/>
      <protection/>
    </xf>
    <xf numFmtId="0" fontId="1" fillId="0" borderId="76" xfId="19" applyBorder="1" applyAlignment="1" applyProtection="1">
      <alignment horizontal="right"/>
      <protection/>
    </xf>
    <xf numFmtId="0" fontId="1" fillId="0" borderId="77" xfId="19" applyBorder="1" applyAlignment="1" applyProtection="1">
      <alignment horizontal="right"/>
      <protection/>
    </xf>
    <xf numFmtId="3" fontId="1" fillId="0" borderId="17" xfId="19" applyNumberFormat="1" applyFont="1" applyBorder="1">
      <alignment/>
    </xf>
    <xf numFmtId="3" fontId="1" fillId="0" borderId="0" xfId="19" applyNumberFormat="1" applyFont="1" applyBorder="1" applyProtection="1">
      <alignment/>
      <protection/>
    </xf>
    <xf numFmtId="0" fontId="1" fillId="0" borderId="0" xfId="19" applyFont="1" applyBorder="1" applyProtection="1">
      <alignment/>
      <protection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7" fillId="0" borderId="4" xfId="19" applyFont="1" applyBorder="1">
      <alignment/>
    </xf>
    <xf numFmtId="0" fontId="17" fillId="2" borderId="4" xfId="19" applyFont="1" applyFill="1" applyBorder="1">
      <alignment/>
    </xf>
    <xf numFmtId="0" fontId="6" fillId="0" borderId="21" xfId="19" applyFont="1" applyBorder="1" applyAlignment="1">
      <alignment/>
    </xf>
    <xf numFmtId="0" fontId="6" fillId="0" borderId="24" xfId="19" applyFont="1" applyBorder="1" applyAlignment="1">
      <alignment/>
    </xf>
    <xf numFmtId="3" fontId="1" fillId="0" borderId="78" xfId="19" applyNumberFormat="1" applyBorder="1">
      <alignment/>
    </xf>
    <xf numFmtId="0" fontId="6" fillId="0" borderId="62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7" fillId="2" borderId="0" xfId="19" applyFont="1" applyFill="1" applyBorder="1">
      <alignment/>
    </xf>
    <xf numFmtId="0" fontId="1" fillId="2" borderId="32" xfId="19" applyFill="1" applyBorder="1">
      <alignment/>
    </xf>
    <xf numFmtId="3" fontId="6" fillId="0" borderId="33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79" xfId="19" applyFont="1" applyBorder="1" applyAlignment="1">
      <alignment/>
    </xf>
    <xf numFmtId="0" fontId="23" fillId="0" borderId="18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8" xfId="19" applyBorder="1" applyAlignment="1">
      <alignment horizontal="right"/>
    </xf>
    <xf numFmtId="0" fontId="1" fillId="0" borderId="26" xfId="19" applyBorder="1" applyAlignment="1">
      <alignment horizontal="right"/>
    </xf>
    <xf numFmtId="0" fontId="6" fillId="0" borderId="80" xfId="19" applyFont="1" applyBorder="1" applyAlignment="1">
      <alignment horizontal="center" vertical="center"/>
    </xf>
    <xf numFmtId="0" fontId="10" fillId="0" borderId="81" xfId="19" applyFont="1" applyBorder="1" applyAlignment="1">
      <alignment horizontal="center" vertical="center"/>
    </xf>
    <xf numFmtId="0" fontId="2" fillId="0" borderId="30" xfId="19" applyFont="1" applyBorder="1">
      <alignment/>
    </xf>
    <xf numFmtId="0" fontId="2" fillId="0" borderId="0" xfId="19" applyFont="1" applyAlignment="1">
      <alignment/>
    </xf>
    <xf numFmtId="0" fontId="21" fillId="0" borderId="37" xfId="19" applyFont="1" applyBorder="1" applyAlignment="1">
      <alignment horizontal="center" vertical="center"/>
    </xf>
    <xf numFmtId="0" fontId="24" fillId="0" borderId="81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79" xfId="19" applyBorder="1">
      <alignment/>
    </xf>
    <xf numFmtId="3" fontId="10" fillId="0" borderId="10" xfId="19" applyNumberFormat="1" applyFont="1" applyBorder="1">
      <alignment/>
    </xf>
    <xf numFmtId="0" fontId="6" fillId="0" borderId="34" xfId="19" applyFont="1" applyBorder="1">
      <alignment/>
    </xf>
    <xf numFmtId="3" fontId="1" fillId="0" borderId="34" xfId="19" applyNumberFormat="1" applyBorder="1">
      <alignment/>
    </xf>
    <xf numFmtId="0" fontId="1" fillId="0" borderId="80" xfId="19" applyBorder="1">
      <alignment/>
    </xf>
    <xf numFmtId="3" fontId="10" fillId="0" borderId="12" xfId="19" applyNumberFormat="1" applyFont="1" applyBorder="1">
      <alignment/>
    </xf>
    <xf numFmtId="0" fontId="6" fillId="0" borderId="82" xfId="19" applyFont="1" applyBorder="1" applyAlignment="1">
      <alignment horizontal="center"/>
    </xf>
    <xf numFmtId="0" fontId="6" fillId="0" borderId="59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83" xfId="19" applyFont="1" applyBorder="1" applyAlignment="1">
      <alignment horizontal="center"/>
    </xf>
    <xf numFmtId="0" fontId="1" fillId="0" borderId="84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85" xfId="19" applyFont="1" applyBorder="1" applyAlignment="1">
      <alignment horizontal="center"/>
    </xf>
    <xf numFmtId="0" fontId="6" fillId="0" borderId="86" xfId="19" applyFont="1" applyBorder="1" applyAlignment="1">
      <alignment horizontal="center"/>
    </xf>
    <xf numFmtId="168" fontId="6" fillId="0" borderId="37" xfId="19" applyNumberFormat="1" applyFont="1" applyBorder="1" applyAlignment="1">
      <alignment horizontal="center"/>
    </xf>
    <xf numFmtId="168" fontId="1" fillId="0" borderId="81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5" fillId="2" borderId="9" xfId="19" applyFont="1" applyFill="1" applyBorder="1">
      <alignment/>
    </xf>
    <xf numFmtId="0" fontId="25" fillId="2" borderId="62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59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7" xfId="19" applyNumberFormat="1" applyFont="1" applyFill="1" applyBorder="1">
      <alignment/>
    </xf>
    <xf numFmtId="0" fontId="22" fillId="0" borderId="7" xfId="19" applyFont="1" applyBorder="1" applyAlignment="1">
      <alignment horizontal="center" vertical="center"/>
    </xf>
    <xf numFmtId="3" fontId="10" fillId="0" borderId="87" xfId="19" applyNumberFormat="1" applyFont="1" applyBorder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2" fillId="0" borderId="4" xfId="19" applyNumberFormat="1" applyFont="1" applyBorder="1" applyAlignment="1">
      <alignment horizontal="center" wrapText="1"/>
    </xf>
    <xf numFmtId="49" fontId="22" fillId="0" borderId="4" xfId="19" applyNumberFormat="1" applyFont="1" applyBorder="1" applyAlignment="1">
      <alignment horizontal="center"/>
    </xf>
    <xf numFmtId="3" fontId="10" fillId="0" borderId="88" xfId="19" applyNumberFormat="1" applyFont="1" applyBorder="1">
      <alignment/>
    </xf>
    <xf numFmtId="0" fontId="1" fillId="0" borderId="36" xfId="19" applyFont="1" applyBorder="1">
      <alignment/>
    </xf>
    <xf numFmtId="3" fontId="10" fillId="0" borderId="13" xfId="19" applyNumberFormat="1" applyFont="1" applyBorder="1">
      <alignment/>
    </xf>
    <xf numFmtId="3" fontId="10" fillId="0" borderId="89" xfId="19" applyNumberFormat="1" applyFont="1" applyBorder="1">
      <alignment/>
    </xf>
    <xf numFmtId="0" fontId="1" fillId="0" borderId="25" xfId="19" applyFont="1" applyBorder="1">
      <alignment/>
    </xf>
    <xf numFmtId="3" fontId="1" fillId="0" borderId="37" xfId="19" applyNumberFormat="1" applyBorder="1">
      <alignment/>
    </xf>
    <xf numFmtId="3" fontId="10" fillId="0" borderId="37" xfId="19" applyNumberFormat="1" applyFont="1" applyBorder="1">
      <alignment/>
    </xf>
    <xf numFmtId="3" fontId="6" fillId="0" borderId="78" xfId="19" applyNumberFormat="1" applyFont="1" applyBorder="1">
      <alignment/>
    </xf>
    <xf numFmtId="3" fontId="10" fillId="0" borderId="37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90" xfId="19" applyFont="1" applyBorder="1" applyAlignment="1">
      <alignment horizontal="center"/>
    </xf>
    <xf numFmtId="49" fontId="24" fillId="0" borderId="4" xfId="19" applyNumberFormat="1" applyFont="1" applyBorder="1" applyAlignment="1">
      <alignment horizontal="center" wrapText="1"/>
    </xf>
    <xf numFmtId="49" fontId="24" fillId="0" borderId="4" xfId="19" applyNumberFormat="1" applyFont="1" applyBorder="1" applyAlignment="1">
      <alignment horizontal="center"/>
    </xf>
    <xf numFmtId="0" fontId="26" fillId="0" borderId="25" xfId="19" applyFont="1" applyBorder="1" applyAlignment="1">
      <alignment horizontal="left"/>
    </xf>
    <xf numFmtId="3" fontId="24" fillId="0" borderId="5" xfId="19" applyNumberFormat="1" applyFont="1" applyBorder="1">
      <alignment/>
    </xf>
    <xf numFmtId="3" fontId="24" fillId="0" borderId="10" xfId="19" applyNumberFormat="1" applyFont="1" applyBorder="1">
      <alignment/>
    </xf>
    <xf numFmtId="3" fontId="10" fillId="0" borderId="28" xfId="19" applyNumberFormat="1" applyFont="1" applyBorder="1">
      <alignment/>
    </xf>
    <xf numFmtId="0" fontId="26" fillId="0" borderId="91" xfId="19" applyFont="1" applyBorder="1" applyAlignment="1">
      <alignment horizontal="left"/>
    </xf>
    <xf numFmtId="3" fontId="10" fillId="0" borderId="87" xfId="19" applyNumberFormat="1" applyFont="1" applyBorder="1">
      <alignment/>
    </xf>
    <xf numFmtId="3" fontId="1" fillId="0" borderId="13" xfId="19" applyNumberFormat="1" applyFont="1" applyBorder="1">
      <alignment/>
    </xf>
    <xf numFmtId="0" fontId="1" fillId="0" borderId="92" xfId="19" applyFont="1" applyBorder="1" applyAlignment="1">
      <alignment horizontal="center"/>
    </xf>
    <xf numFmtId="3" fontId="1" fillId="0" borderId="10" xfId="19" applyNumberFormat="1" applyFont="1" applyBorder="1">
      <alignment/>
    </xf>
    <xf numFmtId="3" fontId="1" fillId="0" borderId="28" xfId="19" applyNumberFormat="1" applyFont="1" applyBorder="1">
      <alignment/>
    </xf>
    <xf numFmtId="49" fontId="6" fillId="0" borderId="62" xfId="19" applyNumberFormat="1" applyFont="1" applyBorder="1" applyAlignment="1">
      <alignment horizontal="center"/>
    </xf>
    <xf numFmtId="3" fontId="1" fillId="0" borderId="87" xfId="19" applyNumberFormat="1" applyFont="1" applyBorder="1">
      <alignment/>
    </xf>
    <xf numFmtId="3" fontId="1" fillId="0" borderId="90" xfId="19" applyNumberFormat="1" applyFont="1" applyBorder="1">
      <alignment/>
    </xf>
    <xf numFmtId="3" fontId="1" fillId="0" borderId="89" xfId="19" applyNumberFormat="1" applyFont="1" applyBorder="1">
      <alignment/>
    </xf>
    <xf numFmtId="49" fontId="1" fillId="0" borderId="90" xfId="19" applyNumberFormat="1" applyFont="1" applyBorder="1" applyAlignment="1">
      <alignment/>
    </xf>
    <xf numFmtId="3" fontId="29" fillId="2" borderId="5" xfId="19" applyNumberFormat="1" applyFont="1" applyFill="1" applyBorder="1">
      <alignment/>
    </xf>
    <xf numFmtId="3" fontId="29" fillId="2" borderId="17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1" fontId="1" fillId="0" borderId="0" xfId="19" applyNumberFormat="1">
      <alignment/>
    </xf>
    <xf numFmtId="0" fontId="26" fillId="0" borderId="34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2" fillId="0" borderId="0" xfId="19" applyNumberFormat="1" applyFont="1" applyBorder="1" applyAlignment="1">
      <alignment horizontal="center"/>
    </xf>
    <xf numFmtId="49" fontId="6" fillId="0" borderId="93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8" xfId="19" applyNumberFormat="1" applyFont="1" applyFill="1" applyBorder="1">
      <alignment/>
    </xf>
    <xf numFmtId="3" fontId="6" fillId="0" borderId="19" xfId="19" applyNumberFormat="1" applyFont="1" applyFill="1" applyBorder="1">
      <alignment/>
    </xf>
    <xf numFmtId="3" fontId="6" fillId="0" borderId="22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8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87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59" xfId="19" applyNumberFormat="1" applyFont="1" applyBorder="1">
      <alignment/>
    </xf>
    <xf numFmtId="0" fontId="6" fillId="0" borderId="94" xfId="19" applyFont="1" applyBorder="1" applyAlignment="1">
      <alignment horizontal="center"/>
    </xf>
    <xf numFmtId="3" fontId="6" fillId="0" borderId="79" xfId="19" applyNumberFormat="1" applyFont="1" applyBorder="1">
      <alignment/>
    </xf>
    <xf numFmtId="3" fontId="6" fillId="0" borderId="37" xfId="19" applyNumberFormat="1" applyFont="1" applyBorder="1">
      <alignment/>
    </xf>
    <xf numFmtId="3" fontId="6" fillId="0" borderId="95" xfId="19" applyNumberFormat="1" applyFont="1" applyBorder="1">
      <alignment/>
    </xf>
    <xf numFmtId="0" fontId="6" fillId="0" borderId="96" xfId="19" applyFont="1" applyBorder="1" applyAlignment="1">
      <alignment horizontal="center"/>
    </xf>
    <xf numFmtId="3" fontId="11" fillId="0" borderId="97" xfId="19" applyNumberFormat="1" applyFont="1" applyBorder="1">
      <alignment/>
    </xf>
    <xf numFmtId="3" fontId="1" fillId="0" borderId="98" xfId="19" applyNumberFormat="1" applyFont="1" applyBorder="1">
      <alignment/>
    </xf>
    <xf numFmtId="3" fontId="10" fillId="0" borderId="99" xfId="19" applyNumberFormat="1" applyFont="1" applyBorder="1">
      <alignment/>
    </xf>
    <xf numFmtId="3" fontId="11" fillId="0" borderId="97" xfId="19" applyNumberFormat="1" applyFont="1" applyBorder="1">
      <alignment/>
    </xf>
    <xf numFmtId="3" fontId="10" fillId="0" borderId="100" xfId="19" applyNumberFormat="1" applyFont="1" applyBorder="1">
      <alignment/>
    </xf>
    <xf numFmtId="3" fontId="1" fillId="0" borderId="92" xfId="19" applyNumberFormat="1" applyFont="1" applyBorder="1">
      <alignment/>
    </xf>
    <xf numFmtId="3" fontId="10" fillId="0" borderId="26" xfId="19" applyNumberFormat="1" applyFont="1" applyBorder="1">
      <alignment/>
    </xf>
    <xf numFmtId="3" fontId="10" fillId="0" borderId="57" xfId="19" applyNumberFormat="1" applyFont="1" applyBorder="1">
      <alignment/>
    </xf>
    <xf numFmtId="0" fontId="6" fillId="0" borderId="13" xfId="19" applyFont="1" applyBorder="1" applyAlignment="1">
      <alignment horizontal="center"/>
    </xf>
    <xf numFmtId="3" fontId="6" fillId="0" borderId="101" xfId="19" applyNumberFormat="1" applyFont="1" applyBorder="1">
      <alignment/>
    </xf>
    <xf numFmtId="0" fontId="6" fillId="0" borderId="78" xfId="19" applyFont="1" applyBorder="1" applyAlignment="1">
      <alignment horizontal="center"/>
    </xf>
    <xf numFmtId="3" fontId="6" fillId="0" borderId="80" xfId="19" applyNumberFormat="1" applyFont="1" applyBorder="1">
      <alignment/>
    </xf>
    <xf numFmtId="3" fontId="6" fillId="0" borderId="102" xfId="19" applyNumberFormat="1" applyFont="1" applyBorder="1">
      <alignment/>
    </xf>
    <xf numFmtId="0" fontId="13" fillId="2" borderId="80" xfId="19" applyFont="1" applyFill="1" applyBorder="1">
      <alignment/>
    </xf>
    <xf numFmtId="3" fontId="1" fillId="2" borderId="95" xfId="19" applyNumberFormat="1" applyFill="1" applyBorder="1">
      <alignment/>
    </xf>
    <xf numFmtId="3" fontId="7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3" fontId="29" fillId="2" borderId="4" xfId="19" applyNumberFormat="1" applyFont="1" applyFill="1" applyBorder="1">
      <alignment/>
    </xf>
    <xf numFmtId="3" fontId="8" fillId="2" borderId="4" xfId="19" applyNumberFormat="1" applyFont="1" applyFill="1" applyBorder="1">
      <alignment/>
    </xf>
    <xf numFmtId="0" fontId="13" fillId="2" borderId="35" xfId="19" applyFont="1" applyFill="1" applyBorder="1">
      <alignment/>
    </xf>
    <xf numFmtId="3" fontId="1" fillId="2" borderId="28" xfId="19" applyNumberFormat="1" applyFill="1" applyBorder="1">
      <alignment/>
    </xf>
    <xf numFmtId="3" fontId="1" fillId="0" borderId="59" xfId="19" applyNumberFormat="1" applyFont="1" applyBorder="1">
      <alignment/>
    </xf>
    <xf numFmtId="3" fontId="6" fillId="0" borderId="35" xfId="19" applyNumberFormat="1" applyFont="1" applyFill="1" applyBorder="1">
      <alignment/>
    </xf>
    <xf numFmtId="3" fontId="1" fillId="0" borderId="89" xfId="19" applyNumberFormat="1" applyFont="1" applyFill="1" applyBorder="1">
      <alignment/>
    </xf>
    <xf numFmtId="3" fontId="1" fillId="0" borderId="17" xfId="19" applyNumberFormat="1" applyFont="1" applyFill="1" applyBorder="1">
      <alignment/>
    </xf>
    <xf numFmtId="3" fontId="1" fillId="0" borderId="28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103" xfId="19" applyNumberFormat="1" applyFont="1" applyFill="1" applyBorder="1">
      <alignment/>
    </xf>
    <xf numFmtId="3" fontId="10" fillId="0" borderId="8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9" xfId="19" applyNumberFormat="1" applyFont="1" applyFill="1" applyBorder="1">
      <alignment/>
    </xf>
    <xf numFmtId="3" fontId="6" fillId="0" borderId="32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10" fillId="0" borderId="17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3" fontId="12" fillId="0" borderId="5" xfId="19" applyNumberFormat="1" applyFont="1" applyBorder="1">
      <alignment/>
    </xf>
    <xf numFmtId="3" fontId="12" fillId="0" borderId="7" xfId="19" applyNumberFormat="1" applyFont="1" applyBorder="1">
      <alignment/>
    </xf>
    <xf numFmtId="3" fontId="1" fillId="0" borderId="5" xfId="19" applyNumberFormat="1" applyFont="1" applyBorder="1" applyAlignment="1">
      <alignment horizontal="right"/>
    </xf>
    <xf numFmtId="3" fontId="1" fillId="0" borderId="5" xfId="19" applyNumberFormat="1" applyFont="1" applyFill="1" applyBorder="1" applyAlignment="1">
      <alignment horizontal="right"/>
    </xf>
    <xf numFmtId="3" fontId="1" fillId="0" borderId="13" xfId="19" applyNumberFormat="1" applyFont="1" applyBorder="1" applyAlignment="1">
      <alignment horizontal="right"/>
    </xf>
    <xf numFmtId="3" fontId="12" fillId="0" borderId="5" xfId="19" applyNumberFormat="1" applyFont="1" applyBorder="1" applyAlignment="1">
      <alignment/>
    </xf>
    <xf numFmtId="0" fontId="1" fillId="0" borderId="13" xfId="19" applyFont="1" applyBorder="1" applyAlignment="1">
      <alignment vertical="center" wrapText="1"/>
    </xf>
    <xf numFmtId="3" fontId="30" fillId="0" borderId="5" xfId="19" applyNumberFormat="1" applyFont="1" applyBorder="1">
      <alignment/>
    </xf>
    <xf numFmtId="3" fontId="12" fillId="0" borderId="0" xfId="19" applyNumberFormat="1" applyFont="1" applyBorder="1">
      <alignment/>
    </xf>
    <xf numFmtId="3" fontId="10" fillId="0" borderId="4" xfId="19" applyNumberFormat="1" applyFont="1" applyFill="1" applyBorder="1">
      <alignment/>
    </xf>
    <xf numFmtId="3" fontId="10" fillId="0" borderId="26" xfId="19" applyNumberFormat="1" applyFont="1" applyBorder="1">
      <alignment/>
    </xf>
    <xf numFmtId="3" fontId="10" fillId="0" borderId="92" xfId="19" applyNumberFormat="1" applyFont="1" applyBorder="1">
      <alignment/>
    </xf>
    <xf numFmtId="3" fontId="1" fillId="0" borderId="92" xfId="19" applyNumberFormat="1" applyFont="1" applyFill="1" applyBorder="1">
      <alignment/>
    </xf>
    <xf numFmtId="3" fontId="1" fillId="0" borderId="85" xfId="19" applyNumberFormat="1" applyFont="1" applyFill="1" applyBorder="1">
      <alignment/>
    </xf>
    <xf numFmtId="3" fontId="1" fillId="0" borderId="39" xfId="19" applyNumberFormat="1" applyFont="1" applyFill="1" applyBorder="1">
      <alignment/>
    </xf>
    <xf numFmtId="0" fontId="22" fillId="0" borderId="9" xfId="19" applyFont="1" applyBorder="1" applyAlignment="1">
      <alignment vertical="center"/>
    </xf>
    <xf numFmtId="0" fontId="22" fillId="0" borderId="10" xfId="19" applyFont="1" applyBorder="1" applyAlignment="1">
      <alignment vertical="center"/>
    </xf>
    <xf numFmtId="0" fontId="1" fillId="0" borderId="10" xfId="19" applyFont="1" applyBorder="1" applyAlignment="1">
      <alignment vertical="center" wrapText="1"/>
    </xf>
    <xf numFmtId="0" fontId="22" fillId="0" borderId="13" xfId="19" applyFont="1" applyBorder="1" applyAlignment="1">
      <alignment vertical="center" wrapText="1"/>
    </xf>
    <xf numFmtId="0" fontId="22" fillId="0" borderId="10" xfId="19" applyFont="1" applyBorder="1" applyAlignment="1">
      <alignment vertical="center" wrapText="1"/>
    </xf>
    <xf numFmtId="0" fontId="22" fillId="0" borderId="14" xfId="19" applyFont="1" applyBorder="1" applyAlignment="1">
      <alignment vertical="center" wrapText="1"/>
    </xf>
    <xf numFmtId="0" fontId="22" fillId="0" borderId="28" xfId="19" applyFont="1" applyBorder="1" applyAlignment="1">
      <alignment vertical="center" wrapText="1"/>
    </xf>
    <xf numFmtId="0" fontId="22" fillId="0" borderId="104" xfId="19" applyFont="1" applyBorder="1" applyAlignment="1">
      <alignment vertical="center"/>
    </xf>
    <xf numFmtId="0" fontId="22" fillId="0" borderId="105" xfId="19" applyFont="1" applyBorder="1" applyAlignment="1">
      <alignment vertical="center"/>
    </xf>
    <xf numFmtId="0" fontId="22" fillId="0" borderId="36" xfId="19" applyFont="1" applyBorder="1" applyAlignment="1">
      <alignment horizontal="center" vertical="center"/>
    </xf>
    <xf numFmtId="0" fontId="22" fillId="0" borderId="106" xfId="19" applyFont="1" applyBorder="1" applyAlignment="1">
      <alignment horizontal="center" vertical="center"/>
    </xf>
    <xf numFmtId="0" fontId="22" fillId="0" borderId="25" xfId="19" applyFont="1" applyBorder="1" applyAlignment="1">
      <alignment horizontal="center" vertical="center"/>
    </xf>
    <xf numFmtId="0" fontId="22" fillId="0" borderId="13" xfId="19" applyFont="1" applyFill="1" applyBorder="1" applyAlignment="1">
      <alignment horizontal="center" vertical="center"/>
    </xf>
    <xf numFmtId="0" fontId="22" fillId="0" borderId="7" xfId="19" applyFont="1" applyFill="1" applyBorder="1" applyAlignment="1">
      <alignment horizontal="center" vertical="center"/>
    </xf>
    <xf numFmtId="0" fontId="22" fillId="0" borderId="107" xfId="19" applyFont="1" applyBorder="1" applyAlignment="1">
      <alignment horizontal="center" vertical="center" wrapText="1"/>
    </xf>
    <xf numFmtId="0" fontId="22" fillId="0" borderId="16" xfId="19" applyFont="1" applyBorder="1" applyAlignment="1">
      <alignment horizontal="center"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10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2" fillId="0" borderId="108" xfId="19" applyFont="1" applyBorder="1" applyAlignment="1">
      <alignment horizontal="center" vertical="center" wrapText="1"/>
    </xf>
    <xf numFmtId="0" fontId="2" fillId="2" borderId="30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30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2" fillId="0" borderId="109" xfId="19" applyFont="1" applyBorder="1" applyAlignment="1">
      <alignment horizontal="center" vertical="center"/>
    </xf>
    <xf numFmtId="0" fontId="22" fillId="0" borderId="105" xfId="19" applyFont="1" applyBorder="1" applyAlignment="1">
      <alignment horizontal="center" vertical="center"/>
    </xf>
    <xf numFmtId="49" fontId="22" fillId="0" borderId="10" xfId="19" applyNumberFormat="1" applyFont="1" applyBorder="1" applyAlignment="1">
      <alignment horizontal="center" vertical="center"/>
    </xf>
    <xf numFmtId="0" fontId="22" fillId="0" borderId="13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1" fillId="0" borderId="106" xfId="19" applyFont="1" applyBorder="1" applyAlignment="1">
      <alignment horizontal="center" vertical="center"/>
    </xf>
    <xf numFmtId="0" fontId="21" fillId="0" borderId="110" xfId="19" applyFont="1" applyBorder="1" applyAlignment="1">
      <alignment horizontal="center" vertical="center"/>
    </xf>
    <xf numFmtId="0" fontId="21" fillId="0" borderId="93" xfId="19" applyFont="1" applyBorder="1" applyAlignment="1">
      <alignment horizontal="center" vertical="center"/>
    </xf>
    <xf numFmtId="0" fontId="21" fillId="0" borderId="111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1" fillId="0" borderId="13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2" fillId="0" borderId="112" xfId="19" applyFont="1" applyBorder="1" applyAlignment="1">
      <alignment horizontal="center" vertical="center"/>
    </xf>
    <xf numFmtId="0" fontId="1" fillId="0" borderId="104" xfId="19" applyFont="1" applyBorder="1" applyAlignment="1">
      <alignment horizontal="center" vertical="center"/>
    </xf>
    <xf numFmtId="0" fontId="1" fillId="0" borderId="105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34" xfId="19" applyFont="1" applyBorder="1" applyAlignment="1">
      <alignment horizontal="center" vertical="center"/>
    </xf>
    <xf numFmtId="0" fontId="6" fillId="0" borderId="111" xfId="19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26" xfId="19" applyFont="1" applyBorder="1" applyAlignment="1">
      <alignment horizontal="center" vertical="center" wrapText="1"/>
    </xf>
    <xf numFmtId="0" fontId="8" fillId="0" borderId="93" xfId="19" applyFont="1" applyBorder="1" applyAlignment="1">
      <alignment/>
    </xf>
    <xf numFmtId="0" fontId="0" fillId="0" borderId="93" xfId="0" applyBorder="1" applyAlignment="1">
      <alignment/>
    </xf>
    <xf numFmtId="0" fontId="8" fillId="0" borderId="111" xfId="19" applyFont="1" applyBorder="1" applyAlignment="1">
      <alignment/>
    </xf>
    <xf numFmtId="0" fontId="0" fillId="0" borderId="111" xfId="0" applyBorder="1" applyAlignment="1">
      <alignment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58" xfId="19" applyFont="1" applyBorder="1" applyAlignment="1">
      <alignment horizontal="center"/>
    </xf>
    <xf numFmtId="0" fontId="6" fillId="0" borderId="21" xfId="19" applyFont="1" applyBorder="1" applyAlignment="1">
      <alignment horizontal="center"/>
    </xf>
    <xf numFmtId="0" fontId="23" fillId="0" borderId="35" xfId="19" applyFont="1" applyBorder="1" applyAlignment="1">
      <alignment horizontal="center" wrapText="1"/>
    </xf>
    <xf numFmtId="0" fontId="23" fillId="0" borderId="28" xfId="19" applyFont="1" applyBorder="1" applyAlignment="1">
      <alignment horizontal="center" wrapText="1"/>
    </xf>
    <xf numFmtId="0" fontId="21" fillId="0" borderId="9" xfId="19" applyFont="1" applyBorder="1" applyAlignment="1">
      <alignment horizontal="center" vertical="center"/>
    </xf>
    <xf numFmtId="0" fontId="21" fillId="0" borderId="108" xfId="19" applyFont="1" applyBorder="1" applyAlignment="1">
      <alignment horizontal="center" vertical="center" wrapText="1"/>
    </xf>
    <xf numFmtId="0" fontId="22" fillId="0" borderId="109" xfId="19" applyFont="1" applyBorder="1" applyAlignment="1">
      <alignment horizontal="center" vertical="center"/>
    </xf>
    <xf numFmtId="0" fontId="22" fillId="0" borderId="113" xfId="19" applyFont="1" applyBorder="1" applyAlignment="1">
      <alignment horizontal="center" vertical="center"/>
    </xf>
    <xf numFmtId="0" fontId="22" fillId="0" borderId="112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/>
    </xf>
    <xf numFmtId="0" fontId="6" fillId="0" borderId="110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111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6" fillId="0" borderId="81" xfId="19" applyFont="1" applyBorder="1" applyAlignment="1">
      <alignment horizontal="center"/>
    </xf>
    <xf numFmtId="0" fontId="22" fillId="0" borderId="13" xfId="19" applyNumberFormat="1" applyFont="1" applyBorder="1" applyAlignment="1" quotePrefix="1">
      <alignment horizontal="center" vertical="center"/>
    </xf>
    <xf numFmtId="0" fontId="22" fillId="0" borderId="5" xfId="19" applyNumberFormat="1" applyFont="1" applyBorder="1" applyAlignment="1" quotePrefix="1">
      <alignment horizontal="center" vertical="center"/>
    </xf>
    <xf numFmtId="0" fontId="22" fillId="0" borderId="7" xfId="19" applyNumberFormat="1" applyFont="1" applyBorder="1" applyAlignment="1" quotePrefix="1">
      <alignment horizontal="center" vertical="center"/>
    </xf>
    <xf numFmtId="0" fontId="22" fillId="0" borderId="5" xfId="19" applyFont="1" applyBorder="1" applyAlignment="1">
      <alignment horizontal="center" vertical="center"/>
    </xf>
    <xf numFmtId="0" fontId="1" fillId="0" borderId="113" xfId="19" applyFont="1" applyBorder="1" applyAlignment="1">
      <alignment horizontal="center" vertical="center"/>
    </xf>
    <xf numFmtId="0" fontId="22" fillId="0" borderId="7" xfId="19" applyFont="1" applyBorder="1" applyAlignment="1">
      <alignment horizontal="center" vertical="center"/>
    </xf>
    <xf numFmtId="0" fontId="22" fillId="0" borderId="13" xfId="19" applyFont="1" applyBorder="1" applyAlignment="1">
      <alignment horizontal="left" vertical="center" wrapText="1"/>
    </xf>
    <xf numFmtId="0" fontId="22" fillId="0" borderId="5" xfId="19" applyFont="1" applyBorder="1" applyAlignment="1">
      <alignment horizontal="left" vertical="center" wrapText="1"/>
    </xf>
    <xf numFmtId="49" fontId="22" fillId="0" borderId="84" xfId="19" applyNumberFormat="1" applyFont="1" applyBorder="1" applyAlignment="1">
      <alignment horizontal="center" vertical="center"/>
    </xf>
    <xf numFmtId="49" fontId="22" fillId="0" borderId="4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wrapText="1"/>
    </xf>
    <xf numFmtId="0" fontId="1" fillId="0" borderId="7" xfId="19" applyFont="1" applyBorder="1" applyAlignment="1">
      <alignment horizontal="left" wrapText="1"/>
    </xf>
    <xf numFmtId="0" fontId="23" fillId="0" borderId="18" xfId="19" applyFont="1" applyBorder="1" applyAlignment="1">
      <alignment horizontal="center" wrapText="1"/>
    </xf>
    <xf numFmtId="0" fontId="23" fillId="0" borderId="29" xfId="19" applyFont="1" applyBorder="1" applyAlignment="1">
      <alignment horizontal="center" wrapText="1"/>
    </xf>
    <xf numFmtId="0" fontId="22" fillId="0" borderId="104" xfId="19" applyFont="1" applyBorder="1" applyAlignment="1">
      <alignment horizontal="center" vertical="center"/>
    </xf>
    <xf numFmtId="49" fontId="22" fillId="0" borderId="62" xfId="19" applyNumberFormat="1" applyFont="1" applyBorder="1" applyAlignment="1">
      <alignment horizontal="center" vertical="center"/>
    </xf>
    <xf numFmtId="49" fontId="22" fillId="0" borderId="6" xfId="19" applyNumberFormat="1" applyFont="1" applyBorder="1" applyAlignment="1">
      <alignment horizontal="center" vertical="center"/>
    </xf>
    <xf numFmtId="49" fontId="22" fillId="0" borderId="9" xfId="19" applyNumberFormat="1" applyFont="1" applyBorder="1" applyAlignment="1">
      <alignment horizontal="center" vertical="center"/>
    </xf>
    <xf numFmtId="0" fontId="1" fillId="0" borderId="9" xfId="19" applyFont="1" applyFill="1" applyBorder="1" applyAlignment="1">
      <alignment horizontal="left" vertical="center" wrapText="1"/>
    </xf>
    <xf numFmtId="0" fontId="1" fillId="0" borderId="7" xfId="19" applyFont="1" applyFill="1" applyBorder="1" applyAlignment="1">
      <alignment horizontal="left" vertical="center" wrapText="1"/>
    </xf>
    <xf numFmtId="0" fontId="22" fillId="0" borderId="9" xfId="19" applyFont="1" applyBorder="1" applyAlignment="1">
      <alignment horizontal="center" vertical="center"/>
    </xf>
    <xf numFmtId="0" fontId="22" fillId="0" borderId="18" xfId="19" applyFont="1" applyBorder="1" applyAlignment="1">
      <alignment horizontal="center" vertical="center" wrapText="1"/>
    </xf>
    <xf numFmtId="0" fontId="14" fillId="2" borderId="25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7" fillId="2" borderId="25" xfId="19" applyFont="1" applyFill="1" applyBorder="1" applyAlignment="1">
      <alignment horizontal="left"/>
    </xf>
    <xf numFmtId="0" fontId="27" fillId="2" borderId="0" xfId="19" applyFont="1" applyFill="1" applyBorder="1" applyAlignment="1">
      <alignment horizontal="left"/>
    </xf>
    <xf numFmtId="0" fontId="27" fillId="2" borderId="37" xfId="19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49" fontId="22" fillId="0" borderId="13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49" fontId="22" fillId="0" borderId="7" xfId="19" applyNumberFormat="1" applyFont="1" applyBorder="1" applyAlignment="1">
      <alignment horizontal="center" vertical="center"/>
    </xf>
    <xf numFmtId="49" fontId="22" fillId="0" borderId="5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49" fontId="22" fillId="0" borderId="10" xfId="19" applyNumberFormat="1" applyFont="1" applyBorder="1" applyAlignment="1">
      <alignment horizontal="center" vertical="center"/>
    </xf>
    <xf numFmtId="0" fontId="6" fillId="0" borderId="79" xfId="19" applyFont="1" applyBorder="1" applyAlignment="1">
      <alignment horizontal="center"/>
    </xf>
    <xf numFmtId="0" fontId="22" fillId="0" borderId="105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110" xfId="19" applyFont="1" applyBorder="1" applyAlignment="1">
      <alignment horizontal="center" vertical="center"/>
    </xf>
    <xf numFmtId="0" fontId="6" fillId="0" borderId="49" xfId="19" applyFont="1" applyBorder="1" applyAlignment="1" applyProtection="1">
      <alignment horizontal="center" vertical="center"/>
      <protection/>
    </xf>
    <xf numFmtId="0" fontId="6" fillId="0" borderId="114" xfId="19" applyFont="1" applyBorder="1" applyAlignment="1" applyProtection="1">
      <alignment horizontal="center" vertical="center"/>
      <protection/>
    </xf>
    <xf numFmtId="0" fontId="6" fillId="0" borderId="40" xfId="19" applyFont="1" applyBorder="1" applyAlignment="1" applyProtection="1">
      <alignment horizontal="center" vertical="center"/>
      <protection/>
    </xf>
    <xf numFmtId="0" fontId="6" fillId="0" borderId="48" xfId="19" applyFont="1" applyBorder="1" applyAlignment="1" applyProtection="1">
      <alignment horizontal="center" vertical="center"/>
      <protection/>
    </xf>
    <xf numFmtId="0" fontId="6" fillId="0" borderId="115" xfId="19" applyFont="1" applyBorder="1" applyAlignment="1" applyProtection="1">
      <alignment horizontal="center"/>
      <protection/>
    </xf>
    <xf numFmtId="0" fontId="6" fillId="0" borderId="67" xfId="19" applyFont="1" applyBorder="1" applyAlignment="1" applyProtection="1">
      <alignment horizontal="center"/>
      <protection/>
    </xf>
    <xf numFmtId="0" fontId="6" fillId="0" borderId="63" xfId="19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  <sheetDataSet>
      <sheetData sheetId="3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tabSelected="1" workbookViewId="0" topLeftCell="A26">
      <selection activeCell="I102" sqref="I102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12.421875" style="1" hidden="1" customWidth="1"/>
    <col min="16" max="16" width="17.140625" style="1" hidden="1" customWidth="1"/>
    <col min="17" max="17" width="20.140625" style="1" hidden="1" customWidth="1"/>
    <col min="18" max="18" width="14.28125" style="1" customWidth="1"/>
    <col min="19" max="20" width="10.140625" style="197" bestFit="1" customWidth="1"/>
    <col min="21" max="21" width="10.140625" style="1" bestFit="1" customWidth="1"/>
    <col min="22" max="16384" width="9.140625" style="1" customWidth="1"/>
  </cols>
  <sheetData>
    <row r="1" spans="3:18" ht="15.75">
      <c r="C1" s="248" t="s">
        <v>132</v>
      </c>
      <c r="D1" s="248"/>
      <c r="E1" s="248"/>
      <c r="F1" s="248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4:18" ht="15.75">
      <c r="D3" s="9" t="s">
        <v>1</v>
      </c>
      <c r="E3" s="10"/>
      <c r="F3" s="11"/>
      <c r="G3" s="11"/>
      <c r="H3" s="12"/>
      <c r="I3" s="10"/>
      <c r="J3" s="219" t="s">
        <v>131</v>
      </c>
      <c r="K3" s="13">
        <v>2008</v>
      </c>
      <c r="L3" s="269">
        <f aca="true" t="shared" si="0" ref="L3:Q3">+K3+1</f>
        <v>2009</v>
      </c>
      <c r="M3" s="13">
        <f t="shared" si="0"/>
        <v>2010</v>
      </c>
      <c r="N3" s="13">
        <f t="shared" si="0"/>
        <v>2011</v>
      </c>
      <c r="O3" s="13">
        <f t="shared" si="0"/>
        <v>2012</v>
      </c>
      <c r="P3" s="13">
        <f t="shared" si="0"/>
        <v>2013</v>
      </c>
      <c r="Q3" s="13">
        <f t="shared" si="0"/>
        <v>2014</v>
      </c>
      <c r="R3" s="233"/>
    </row>
    <row r="4" spans="4:18" ht="15">
      <c r="D4" s="14" t="s">
        <v>2</v>
      </c>
      <c r="E4" s="447" t="s">
        <v>77</v>
      </c>
      <c r="F4" s="448"/>
      <c r="G4" s="448"/>
      <c r="H4" s="448"/>
      <c r="I4" s="448"/>
      <c r="J4" s="221">
        <v>3</v>
      </c>
      <c r="K4" s="223">
        <f aca="true" t="shared" si="1" ref="K4:P4">J4+K5</f>
        <v>6.5</v>
      </c>
      <c r="L4" s="270">
        <f t="shared" si="1"/>
        <v>11.3</v>
      </c>
      <c r="M4" s="223">
        <f t="shared" si="1"/>
        <v>16.3</v>
      </c>
      <c r="N4" s="223">
        <f t="shared" si="1"/>
        <v>21.8</v>
      </c>
      <c r="O4" s="223">
        <f t="shared" si="1"/>
        <v>27.8</v>
      </c>
      <c r="P4" s="223">
        <f t="shared" si="1"/>
        <v>33.8</v>
      </c>
      <c r="Q4" s="15">
        <f>+P4+Q5</f>
        <v>33.8</v>
      </c>
      <c r="R4" s="234"/>
    </row>
    <row r="5" spans="4:18" ht="15">
      <c r="D5" s="16" t="s">
        <v>2</v>
      </c>
      <c r="E5" s="449" t="s">
        <v>78</v>
      </c>
      <c r="F5" s="450"/>
      <c r="G5" s="450"/>
      <c r="H5" s="450"/>
      <c r="I5" s="450"/>
      <c r="J5" s="220">
        <v>3</v>
      </c>
      <c r="K5" s="224">
        <v>3.5</v>
      </c>
      <c r="L5" s="271">
        <v>4.8</v>
      </c>
      <c r="M5" s="222">
        <v>5</v>
      </c>
      <c r="N5" s="224">
        <v>5.5</v>
      </c>
      <c r="O5" s="222">
        <v>6</v>
      </c>
      <c r="P5" s="222">
        <v>6</v>
      </c>
      <c r="Q5" s="17">
        <f>+Q7</f>
        <v>0</v>
      </c>
      <c r="R5" s="235"/>
    </row>
    <row r="6" spans="11:18" ht="13.5" customHeight="1" thickBot="1">
      <c r="K6" s="194">
        <f>+K7</f>
        <v>0</v>
      </c>
      <c r="L6" s="194">
        <f>+K7+L7</f>
        <v>0</v>
      </c>
      <c r="M6" s="194">
        <f>+L6+M7</f>
        <v>0</v>
      </c>
      <c r="N6" s="194">
        <f>+M6+N7</f>
        <v>0</v>
      </c>
      <c r="O6" s="194">
        <f>+N6+O7</f>
        <v>0</v>
      </c>
      <c r="P6" s="194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422" t="s">
        <v>37</v>
      </c>
      <c r="B7" s="423"/>
      <c r="C7" s="423"/>
      <c r="D7" s="423"/>
      <c r="E7" s="19"/>
      <c r="F7" s="20"/>
      <c r="G7" s="19"/>
      <c r="H7" s="21"/>
      <c r="I7" s="22"/>
      <c r="J7" s="22"/>
      <c r="K7" s="195"/>
      <c r="L7" s="195"/>
      <c r="M7" s="195"/>
      <c r="N7" s="195"/>
      <c r="O7" s="195"/>
      <c r="P7" s="196"/>
      <c r="R7" s="237"/>
      <c r="S7" s="236"/>
      <c r="T7" s="227"/>
    </row>
    <row r="8" spans="1:20" ht="17.25" customHeight="1" thickTop="1">
      <c r="A8" s="439" t="s">
        <v>79</v>
      </c>
      <c r="B8" s="441" t="s">
        <v>91</v>
      </c>
      <c r="C8" s="441" t="s">
        <v>92</v>
      </c>
      <c r="D8" s="451" t="s">
        <v>4</v>
      </c>
      <c r="E8" s="24" t="s">
        <v>80</v>
      </c>
      <c r="F8" s="25" t="s">
        <v>82</v>
      </c>
      <c r="G8" s="25"/>
      <c r="H8" s="25"/>
      <c r="I8" s="231" t="s">
        <v>6</v>
      </c>
      <c r="J8" s="453" t="s">
        <v>7</v>
      </c>
      <c r="K8" s="454"/>
      <c r="L8" s="454"/>
      <c r="M8" s="454"/>
      <c r="N8" s="508"/>
      <c r="O8" s="228"/>
      <c r="P8" s="229"/>
      <c r="Q8" s="26"/>
      <c r="R8" s="480" t="s">
        <v>86</v>
      </c>
      <c r="S8" s="200"/>
      <c r="T8" s="226"/>
    </row>
    <row r="9" spans="1:20" ht="17.25" customHeight="1" thickBot="1">
      <c r="A9" s="472"/>
      <c r="B9" s="442"/>
      <c r="C9" s="442"/>
      <c r="D9" s="452"/>
      <c r="E9" s="27" t="s">
        <v>81</v>
      </c>
      <c r="F9" s="28" t="s">
        <v>90</v>
      </c>
      <c r="G9" s="28"/>
      <c r="H9" s="28"/>
      <c r="I9" s="259" t="s">
        <v>8</v>
      </c>
      <c r="J9" s="173" t="s">
        <v>131</v>
      </c>
      <c r="K9" s="29">
        <v>2008</v>
      </c>
      <c r="L9" s="29">
        <f>+K9+1</f>
        <v>2009</v>
      </c>
      <c r="M9" s="29">
        <f>+L9+1</f>
        <v>2010</v>
      </c>
      <c r="N9" s="354">
        <f>+M9+1</f>
        <v>2011</v>
      </c>
      <c r="O9" s="341">
        <f>+N9+1</f>
        <v>2012</v>
      </c>
      <c r="P9" s="30">
        <v>2013</v>
      </c>
      <c r="R9" s="481"/>
      <c r="S9" s="200"/>
      <c r="T9" s="226"/>
    </row>
    <row r="10" spans="1:21" s="33" customFormat="1" ht="18.75" customHeight="1" thickTop="1">
      <c r="A10" s="482" t="s">
        <v>29</v>
      </c>
      <c r="B10" s="483" t="s">
        <v>102</v>
      </c>
      <c r="C10" s="485" t="s">
        <v>103</v>
      </c>
      <c r="D10" s="486" t="s">
        <v>134</v>
      </c>
      <c r="E10" s="488" t="s">
        <v>83</v>
      </c>
      <c r="F10" s="384" t="s">
        <v>137</v>
      </c>
      <c r="G10" s="32"/>
      <c r="H10" s="32"/>
      <c r="I10" s="260" t="s">
        <v>9</v>
      </c>
      <c r="J10" s="324">
        <v>52000</v>
      </c>
      <c r="K10" s="324">
        <v>23132</v>
      </c>
      <c r="L10" s="116">
        <f>L26+L11</f>
        <v>2081659</v>
      </c>
      <c r="M10" s="116">
        <v>1520096</v>
      </c>
      <c r="N10" s="355">
        <v>0</v>
      </c>
      <c r="O10" s="32">
        <v>0</v>
      </c>
      <c r="P10" s="88">
        <v>0</v>
      </c>
      <c r="R10" s="489" t="s">
        <v>87</v>
      </c>
      <c r="S10" s="199"/>
      <c r="T10" s="199">
        <f>SUM(J10:P10)</f>
        <v>3676887</v>
      </c>
      <c r="U10" s="52"/>
    </row>
    <row r="11" spans="1:20" s="37" customFormat="1" ht="14.25" customHeight="1">
      <c r="A11" s="438"/>
      <c r="B11" s="484"/>
      <c r="C11" s="414"/>
      <c r="D11" s="487"/>
      <c r="E11" s="473"/>
      <c r="F11" s="383">
        <f>J10+K10+L10+M10+N10</f>
        <v>3676887</v>
      </c>
      <c r="G11" s="35"/>
      <c r="H11" s="36"/>
      <c r="I11" s="294" t="s">
        <v>115</v>
      </c>
      <c r="J11" s="325">
        <v>52000</v>
      </c>
      <c r="K11" s="325">
        <v>12504</v>
      </c>
      <c r="L11" s="117">
        <v>670000</v>
      </c>
      <c r="M11" s="117">
        <f>M10*0.15</f>
        <v>228014.4</v>
      </c>
      <c r="N11" s="117">
        <f>N10*0.15</f>
        <v>0</v>
      </c>
      <c r="O11" s="117">
        <f>O10*0.15</f>
        <v>0</v>
      </c>
      <c r="P11" s="204">
        <f>P10*0.15</f>
        <v>0</v>
      </c>
      <c r="R11" s="446"/>
      <c r="S11" s="199"/>
      <c r="T11" s="199">
        <f aca="true" t="shared" si="2" ref="T11:T32">SUM(J11:P11)</f>
        <v>962518.4</v>
      </c>
    </row>
    <row r="12" spans="1:20" ht="19.5" customHeight="1">
      <c r="A12" s="425" t="s">
        <v>30</v>
      </c>
      <c r="B12" s="476" t="s">
        <v>100</v>
      </c>
      <c r="C12" s="413" t="s">
        <v>101</v>
      </c>
      <c r="D12" s="478" t="s">
        <v>73</v>
      </c>
      <c r="E12" s="415" t="s">
        <v>142</v>
      </c>
      <c r="F12" s="384" t="s">
        <v>143</v>
      </c>
      <c r="G12" s="39"/>
      <c r="H12" s="39"/>
      <c r="I12" s="304" t="s">
        <v>9</v>
      </c>
      <c r="J12" s="40">
        <v>0</v>
      </c>
      <c r="K12" s="329">
        <v>1000</v>
      </c>
      <c r="L12" s="40">
        <f>L13+L28</f>
        <v>1260000</v>
      </c>
      <c r="M12" s="41">
        <f>M13+M28</f>
        <v>470000</v>
      </c>
      <c r="N12" s="41">
        <v>0</v>
      </c>
      <c r="O12" s="41">
        <v>0</v>
      </c>
      <c r="P12" s="42">
        <v>0</v>
      </c>
      <c r="R12" s="411" t="s">
        <v>87</v>
      </c>
      <c r="S12" s="199"/>
      <c r="T12" s="199">
        <f t="shared" si="2"/>
        <v>1731000</v>
      </c>
    </row>
    <row r="13" spans="1:20" s="37" customFormat="1" ht="17.25" customHeight="1">
      <c r="A13" s="445"/>
      <c r="B13" s="477"/>
      <c r="C13" s="414"/>
      <c r="D13" s="479"/>
      <c r="E13" s="473"/>
      <c r="F13" s="383">
        <f>J12+K12+L12+M12+N12</f>
        <v>1731000</v>
      </c>
      <c r="G13" s="35"/>
      <c r="H13" s="35"/>
      <c r="I13" s="294" t="s">
        <v>115</v>
      </c>
      <c r="J13" s="115">
        <v>0</v>
      </c>
      <c r="K13" s="330">
        <v>1000</v>
      </c>
      <c r="L13" s="115">
        <v>860000</v>
      </c>
      <c r="M13" s="115">
        <v>370000</v>
      </c>
      <c r="N13" s="115">
        <v>0</v>
      </c>
      <c r="O13" s="115">
        <v>0</v>
      </c>
      <c r="P13" s="201">
        <v>0</v>
      </c>
      <c r="Q13" s="45"/>
      <c r="R13" s="412"/>
      <c r="S13" s="199"/>
      <c r="T13" s="199">
        <f t="shared" si="2"/>
        <v>1231000</v>
      </c>
    </row>
    <row r="14" spans="1:20" s="37" customFormat="1" ht="17.25" customHeight="1">
      <c r="A14" s="407" t="s">
        <v>31</v>
      </c>
      <c r="B14" s="413" t="s">
        <v>102</v>
      </c>
      <c r="C14" s="413" t="s">
        <v>103</v>
      </c>
      <c r="D14" s="417" t="s">
        <v>133</v>
      </c>
      <c r="E14" s="409" t="s">
        <v>84</v>
      </c>
      <c r="F14" s="385" t="s">
        <v>138</v>
      </c>
      <c r="G14" s="68"/>
      <c r="H14" s="68"/>
      <c r="I14" s="304" t="s">
        <v>9</v>
      </c>
      <c r="J14" s="116">
        <v>0</v>
      </c>
      <c r="K14" s="324">
        <v>48100</v>
      </c>
      <c r="L14" s="324">
        <f>L15+L29</f>
        <v>1679000</v>
      </c>
      <c r="M14" s="324">
        <v>0</v>
      </c>
      <c r="N14" s="68">
        <v>0</v>
      </c>
      <c r="O14" s="176"/>
      <c r="P14" s="69"/>
      <c r="Q14" s="45"/>
      <c r="R14" s="411" t="s">
        <v>87</v>
      </c>
      <c r="S14" s="199"/>
      <c r="T14" s="199"/>
    </row>
    <row r="15" spans="1:20" s="37" customFormat="1" ht="21" customHeight="1">
      <c r="A15" s="408"/>
      <c r="B15" s="414"/>
      <c r="C15" s="414"/>
      <c r="D15" s="418"/>
      <c r="E15" s="410"/>
      <c r="F15" s="382">
        <f>J14+K14+L14+M14+N14</f>
        <v>1727100</v>
      </c>
      <c r="G15" s="68"/>
      <c r="H15" s="68"/>
      <c r="I15" s="294" t="s">
        <v>115</v>
      </c>
      <c r="J15" s="115">
        <v>0</v>
      </c>
      <c r="K15" s="330">
        <v>26000</v>
      </c>
      <c r="L15" s="330">
        <v>710000</v>
      </c>
      <c r="M15" s="330">
        <v>0</v>
      </c>
      <c r="N15" s="115">
        <v>0</v>
      </c>
      <c r="O15" s="176"/>
      <c r="P15" s="69"/>
      <c r="Q15" s="45"/>
      <c r="R15" s="412"/>
      <c r="S15" s="199"/>
      <c r="T15" s="199"/>
    </row>
    <row r="16" spans="1:20" ht="24.75" customHeight="1">
      <c r="A16" s="407" t="s">
        <v>127</v>
      </c>
      <c r="B16" s="415">
        <v>750</v>
      </c>
      <c r="C16" s="415">
        <v>75023</v>
      </c>
      <c r="D16" s="417" t="s">
        <v>130</v>
      </c>
      <c r="E16" s="474" t="s">
        <v>135</v>
      </c>
      <c r="F16" s="386" t="s">
        <v>139</v>
      </c>
      <c r="G16" s="40"/>
      <c r="H16" s="40"/>
      <c r="I16" s="331" t="s">
        <v>9</v>
      </c>
      <c r="J16" s="40">
        <v>0</v>
      </c>
      <c r="K16" s="324">
        <f>K17+K30</f>
        <v>190000</v>
      </c>
      <c r="L16" s="116">
        <v>100000</v>
      </c>
      <c r="M16" s="41">
        <v>164000</v>
      </c>
      <c r="N16" s="41">
        <v>6000</v>
      </c>
      <c r="O16" s="42"/>
      <c r="P16" s="42"/>
      <c r="R16" s="411" t="s">
        <v>87</v>
      </c>
      <c r="S16" s="199"/>
      <c r="T16" s="199">
        <f t="shared" si="2"/>
        <v>460000</v>
      </c>
    </row>
    <row r="17" spans="1:20" s="37" customFormat="1" ht="26.25" customHeight="1" thickBot="1">
      <c r="A17" s="406"/>
      <c r="B17" s="416"/>
      <c r="C17" s="416"/>
      <c r="D17" s="418"/>
      <c r="E17" s="475"/>
      <c r="F17" s="383">
        <f>J16+K16+L16+M16+N16</f>
        <v>460000</v>
      </c>
      <c r="G17" s="35"/>
      <c r="H17" s="35"/>
      <c r="I17" s="294" t="s">
        <v>115</v>
      </c>
      <c r="J17" s="115">
        <v>0</v>
      </c>
      <c r="K17" s="330">
        <v>105000</v>
      </c>
      <c r="L17" s="330">
        <f>L16*0.15</f>
        <v>15000</v>
      </c>
      <c r="M17" s="330">
        <f>M16*0.15</f>
        <v>24600</v>
      </c>
      <c r="N17" s="330">
        <f>N16*0.15</f>
        <v>900</v>
      </c>
      <c r="O17" s="43"/>
      <c r="P17" s="44"/>
      <c r="Q17" s="45"/>
      <c r="R17" s="412"/>
      <c r="S17" s="199"/>
      <c r="T17" s="199">
        <f t="shared" si="2"/>
        <v>145500</v>
      </c>
    </row>
    <row r="18" spans="1:20" s="37" customFormat="1" ht="15.75" customHeight="1" hidden="1" thickTop="1">
      <c r="A18" s="404" t="s">
        <v>145</v>
      </c>
      <c r="B18" s="397">
        <v>926</v>
      </c>
      <c r="C18" s="397">
        <v>92601</v>
      </c>
      <c r="D18" s="388" t="s">
        <v>146</v>
      </c>
      <c r="E18" s="400" t="s">
        <v>84</v>
      </c>
      <c r="F18" s="390"/>
      <c r="G18" s="292"/>
      <c r="H18" s="176"/>
      <c r="I18" s="331" t="s">
        <v>9</v>
      </c>
      <c r="J18" s="393"/>
      <c r="K18" s="372"/>
      <c r="L18" s="395"/>
      <c r="M18" s="394"/>
      <c r="N18" s="394"/>
      <c r="O18" s="176"/>
      <c r="P18" s="392"/>
      <c r="Q18" s="45"/>
      <c r="R18" s="402" t="s">
        <v>87</v>
      </c>
      <c r="S18" s="199"/>
      <c r="T18" s="199"/>
    </row>
    <row r="19" spans="1:20" s="37" customFormat="1" ht="14.25" customHeight="1" hidden="1" thickBot="1" thickTop="1">
      <c r="A19" s="405"/>
      <c r="B19" s="398"/>
      <c r="C19" s="398"/>
      <c r="D19" s="399"/>
      <c r="E19" s="401"/>
      <c r="F19" s="390">
        <f>J18+K18+L18+M18+N18</f>
        <v>0</v>
      </c>
      <c r="G19" s="292"/>
      <c r="H19" s="176"/>
      <c r="I19" s="294" t="s">
        <v>115</v>
      </c>
      <c r="J19" s="68"/>
      <c r="K19" s="396"/>
      <c r="L19" s="391"/>
      <c r="M19" s="373"/>
      <c r="N19" s="391"/>
      <c r="O19" s="176"/>
      <c r="P19" s="392"/>
      <c r="Q19" s="45"/>
      <c r="R19" s="403"/>
      <c r="S19" s="199"/>
      <c r="T19" s="199"/>
    </row>
    <row r="20" spans="3:20" ht="14.25" thickBot="1" thickTop="1">
      <c r="C20" s="51"/>
      <c r="D20" s="76" t="s">
        <v>12</v>
      </c>
      <c r="E20" s="77"/>
      <c r="F20" s="78"/>
      <c r="G20" s="230"/>
      <c r="H20" s="172"/>
      <c r="I20" s="263"/>
      <c r="J20" s="326">
        <f>+J10+J12+J16</f>
        <v>52000</v>
      </c>
      <c r="K20" s="326">
        <f>+K10+K12+K16+K14</f>
        <v>262232</v>
      </c>
      <c r="L20" s="172">
        <f>+L10+L12+L16+L14</f>
        <v>5120659</v>
      </c>
      <c r="M20" s="49">
        <f aca="true" t="shared" si="3" ref="M20:Q21">+M10+M12+M16</f>
        <v>2154096</v>
      </c>
      <c r="N20" s="172">
        <f t="shared" si="3"/>
        <v>6000</v>
      </c>
      <c r="O20" s="49">
        <f t="shared" si="3"/>
        <v>0</v>
      </c>
      <c r="P20" s="80">
        <f t="shared" si="3"/>
        <v>0</v>
      </c>
      <c r="Q20" s="79">
        <f t="shared" si="3"/>
        <v>0</v>
      </c>
      <c r="R20" s="238"/>
      <c r="S20" s="199"/>
      <c r="T20" s="199">
        <f t="shared" si="2"/>
        <v>7594987</v>
      </c>
    </row>
    <row r="21" spans="3:20" ht="14.25" thickBot="1" thickTop="1">
      <c r="C21" s="51"/>
      <c r="D21" s="56" t="s">
        <v>14</v>
      </c>
      <c r="E21" s="57"/>
      <c r="F21" s="58"/>
      <c r="G21" s="252"/>
      <c r="H21" s="175"/>
      <c r="I21" s="57"/>
      <c r="J21" s="327">
        <f>+J11+J13+J17</f>
        <v>52000</v>
      </c>
      <c r="K21" s="327">
        <f>+K11+K13+K17+K15</f>
        <v>144504</v>
      </c>
      <c r="L21" s="175">
        <f>+L11+L13+L17+L15</f>
        <v>2255000</v>
      </c>
      <c r="M21" s="60">
        <f t="shared" si="3"/>
        <v>622614.4</v>
      </c>
      <c r="N21" s="184">
        <f t="shared" si="3"/>
        <v>900</v>
      </c>
      <c r="O21" s="49">
        <f t="shared" si="3"/>
        <v>0</v>
      </c>
      <c r="P21" s="80">
        <f t="shared" si="3"/>
        <v>0</v>
      </c>
      <c r="Q21" s="79">
        <f t="shared" si="3"/>
        <v>0</v>
      </c>
      <c r="R21" s="239"/>
      <c r="S21" s="199"/>
      <c r="T21" s="199">
        <f t="shared" si="2"/>
        <v>3075018.4</v>
      </c>
    </row>
    <row r="22" spans="3:20" ht="15.75" customHeight="1" thickBot="1" thickTop="1">
      <c r="C22" s="51"/>
      <c r="D22" s="301" t="s">
        <v>123</v>
      </c>
      <c r="E22" s="70"/>
      <c r="F22" s="71"/>
      <c r="G22" s="70"/>
      <c r="H22" s="72"/>
      <c r="I22" s="70"/>
      <c r="J22" s="328">
        <f>J21</f>
        <v>52000</v>
      </c>
      <c r="K22" s="328">
        <f>K21</f>
        <v>144504</v>
      </c>
      <c r="L22" s="253">
        <f>L21</f>
        <v>2255000</v>
      </c>
      <c r="M22" s="353">
        <f>M21</f>
        <v>622614.4</v>
      </c>
      <c r="N22" s="257">
        <f>N21</f>
        <v>900</v>
      </c>
      <c r="O22" s="55"/>
      <c r="P22" s="55"/>
      <c r="Q22" s="55"/>
      <c r="R22" s="55"/>
      <c r="S22" s="199"/>
      <c r="T22" s="199"/>
    </row>
    <row r="23" spans="3:20" ht="14.25" thickBot="1" thickTop="1">
      <c r="C23" s="51"/>
      <c r="D23" s="52"/>
      <c r="E23" s="53"/>
      <c r="F23" s="54"/>
      <c r="G23" s="53"/>
      <c r="H23" s="55"/>
      <c r="I23" s="53"/>
      <c r="J23" s="55"/>
      <c r="K23" s="55"/>
      <c r="L23" s="55"/>
      <c r="M23" s="55"/>
      <c r="N23" s="55"/>
      <c r="O23" s="174"/>
      <c r="P23" s="55"/>
      <c r="Q23" s="55"/>
      <c r="R23" s="55"/>
      <c r="S23" s="199">
        <f>K10+L10+M10+J10</f>
        <v>3676887</v>
      </c>
      <c r="T23" s="199">
        <f t="shared" si="2"/>
        <v>0</v>
      </c>
    </row>
    <row r="24" spans="3:20" ht="13.5" thickTop="1">
      <c r="C24" s="53"/>
      <c r="D24" s="56" t="s">
        <v>15</v>
      </c>
      <c r="E24" s="57"/>
      <c r="F24" s="58"/>
      <c r="G24" s="57"/>
      <c r="H24" s="59"/>
      <c r="I24" s="57"/>
      <c r="J24" s="60">
        <f aca="true" t="shared" si="4" ref="J24:Q24">+J20-J21</f>
        <v>0</v>
      </c>
      <c r="K24" s="60">
        <f>+K20-K21</f>
        <v>117728</v>
      </c>
      <c r="L24" s="175">
        <f>+L20-L21</f>
        <v>2865659</v>
      </c>
      <c r="M24" s="175">
        <f>+M20-M21</f>
        <v>1531481.6</v>
      </c>
      <c r="N24" s="61">
        <f>+N20-N21</f>
        <v>5100</v>
      </c>
      <c r="O24" s="342">
        <f t="shared" si="4"/>
        <v>0</v>
      </c>
      <c r="P24" s="61">
        <f t="shared" si="4"/>
        <v>0</v>
      </c>
      <c r="Q24" s="59">
        <f t="shared" si="4"/>
        <v>0</v>
      </c>
      <c r="R24" s="55"/>
      <c r="S24" s="199"/>
      <c r="T24" s="199">
        <f t="shared" si="2"/>
        <v>4519968.6</v>
      </c>
    </row>
    <row r="25" spans="3:20" ht="12.75">
      <c r="C25" s="53"/>
      <c r="D25" s="63" t="s">
        <v>16</v>
      </c>
      <c r="E25" s="53"/>
      <c r="F25" s="54"/>
      <c r="G25" s="53"/>
      <c r="H25" s="55"/>
      <c r="I25" s="53"/>
      <c r="J25" s="126"/>
      <c r="K25" s="32"/>
      <c r="L25" s="174"/>
      <c r="M25" s="174"/>
      <c r="N25" s="46"/>
      <c r="O25" s="343"/>
      <c r="P25" s="46"/>
      <c r="Q25" s="55"/>
      <c r="R25" s="55"/>
      <c r="S25" s="199"/>
      <c r="T25" s="199">
        <f t="shared" si="2"/>
        <v>0</v>
      </c>
    </row>
    <row r="26" spans="3:20" s="37" customFormat="1" ht="12" customHeight="1">
      <c r="C26" s="65"/>
      <c r="D26" s="118" t="s">
        <v>32</v>
      </c>
      <c r="E26" s="65"/>
      <c r="F26" s="67"/>
      <c r="G26" s="65"/>
      <c r="H26" s="67"/>
      <c r="I26" s="65"/>
      <c r="J26" s="68">
        <f>J10-J11</f>
        <v>0</v>
      </c>
      <c r="K26" s="68">
        <f>K10-K11</f>
        <v>10628</v>
      </c>
      <c r="L26" s="176">
        <v>1411659</v>
      </c>
      <c r="M26" s="176">
        <f>M10-M11</f>
        <v>1292081.6</v>
      </c>
      <c r="N26" s="69">
        <f>N10-N11</f>
        <v>0</v>
      </c>
      <c r="O26" s="292">
        <v>0</v>
      </c>
      <c r="P26" s="69">
        <v>0</v>
      </c>
      <c r="Q26" s="67"/>
      <c r="R26" s="67"/>
      <c r="S26" s="199"/>
      <c r="T26" s="199">
        <f t="shared" si="2"/>
        <v>2714368.6</v>
      </c>
    </row>
    <row r="27" spans="3:20" s="37" customFormat="1" ht="12" customHeight="1" hidden="1">
      <c r="C27" s="65"/>
      <c r="D27" s="66" t="s">
        <v>33</v>
      </c>
      <c r="E27" s="65"/>
      <c r="F27" s="67"/>
      <c r="G27" s="65"/>
      <c r="H27" s="67"/>
      <c r="I27" s="65"/>
      <c r="J27" s="68">
        <v>0</v>
      </c>
      <c r="K27" s="68"/>
      <c r="L27" s="176"/>
      <c r="M27" s="176"/>
      <c r="N27" s="69"/>
      <c r="O27" s="292"/>
      <c r="P27" s="69"/>
      <c r="Q27" s="67"/>
      <c r="R27" s="67"/>
      <c r="S27" s="199"/>
      <c r="T27" s="199">
        <f t="shared" si="2"/>
        <v>0</v>
      </c>
    </row>
    <row r="28" spans="3:20" s="37" customFormat="1" ht="13.5" customHeight="1">
      <c r="C28" s="65"/>
      <c r="D28" s="66" t="s">
        <v>33</v>
      </c>
      <c r="E28" s="65"/>
      <c r="F28" s="67"/>
      <c r="G28" s="65"/>
      <c r="H28" s="67"/>
      <c r="I28" s="65"/>
      <c r="J28" s="127">
        <v>0</v>
      </c>
      <c r="K28" s="127">
        <v>0</v>
      </c>
      <c r="L28" s="268">
        <v>400000</v>
      </c>
      <c r="M28" s="268">
        <v>100000</v>
      </c>
      <c r="N28" s="202">
        <f>N12-N13</f>
        <v>0</v>
      </c>
      <c r="O28" s="292">
        <v>0</v>
      </c>
      <c r="P28" s="69">
        <v>0</v>
      </c>
      <c r="Q28" s="67"/>
      <c r="R28" s="67"/>
      <c r="S28" s="199"/>
      <c r="T28" s="199">
        <f t="shared" si="2"/>
        <v>500000</v>
      </c>
    </row>
    <row r="29" spans="3:20" s="37" customFormat="1" ht="13.5" customHeight="1">
      <c r="C29" s="65"/>
      <c r="D29" s="66" t="s">
        <v>128</v>
      </c>
      <c r="E29" s="65"/>
      <c r="F29" s="67"/>
      <c r="G29" s="65"/>
      <c r="H29" s="67"/>
      <c r="I29" s="65"/>
      <c r="J29" s="127">
        <v>0</v>
      </c>
      <c r="K29" s="127">
        <f>K14-K15</f>
        <v>22100</v>
      </c>
      <c r="L29" s="268">
        <v>969000</v>
      </c>
      <c r="M29" s="268">
        <v>0</v>
      </c>
      <c r="N29" s="202">
        <v>0</v>
      </c>
      <c r="O29" s="292"/>
      <c r="P29" s="69"/>
      <c r="Q29" s="67"/>
      <c r="R29" s="67"/>
      <c r="S29" s="199"/>
      <c r="T29" s="199"/>
    </row>
    <row r="30" spans="3:20" ht="15" customHeight="1" thickBot="1">
      <c r="C30" s="53"/>
      <c r="D30" s="66" t="s">
        <v>129</v>
      </c>
      <c r="E30" s="53"/>
      <c r="F30" s="54"/>
      <c r="G30" s="53"/>
      <c r="H30" s="55"/>
      <c r="I30" s="53"/>
      <c r="J30" s="127">
        <v>0</v>
      </c>
      <c r="K30" s="127">
        <v>85000</v>
      </c>
      <c r="L30" s="268">
        <f>L16-L17</f>
        <v>85000</v>
      </c>
      <c r="M30" s="268">
        <f>M16-M17</f>
        <v>139400</v>
      </c>
      <c r="N30" s="202">
        <f>N16-N17</f>
        <v>5100</v>
      </c>
      <c r="O30" s="344"/>
      <c r="P30" s="74"/>
      <c r="Q30" s="72"/>
      <c r="R30" s="55"/>
      <c r="S30" s="199"/>
      <c r="T30" s="199">
        <f t="shared" si="2"/>
        <v>314500</v>
      </c>
    </row>
    <row r="31" spans="3:20" ht="15" customHeight="1" hidden="1" thickBot="1" thickTop="1">
      <c r="C31" s="53"/>
      <c r="D31" s="66" t="s">
        <v>147</v>
      </c>
      <c r="E31" s="70"/>
      <c r="F31" s="71"/>
      <c r="G31" s="70"/>
      <c r="H31" s="72"/>
      <c r="I31" s="70"/>
      <c r="J31" s="253"/>
      <c r="K31" s="253"/>
      <c r="L31" s="340"/>
      <c r="M31" s="340"/>
      <c r="N31" s="300"/>
      <c r="O31" s="344"/>
      <c r="P31" s="74"/>
      <c r="Q31" s="72"/>
      <c r="R31" s="55"/>
      <c r="S31" s="199"/>
      <c r="T31" s="199"/>
    </row>
    <row r="32" spans="3:20" ht="14.25" thickBot="1" thickTop="1">
      <c r="C32" s="53"/>
      <c r="D32" s="76" t="s">
        <v>18</v>
      </c>
      <c r="E32" s="77"/>
      <c r="F32" s="78"/>
      <c r="G32" s="77"/>
      <c r="H32" s="79"/>
      <c r="I32" s="77"/>
      <c r="J32" s="49">
        <f aca="true" t="shared" si="5" ref="J32:Q32">+J24-SUM(J26:J30)</f>
        <v>0</v>
      </c>
      <c r="K32" s="49">
        <f>+K24-SUM(K26:K30)</f>
        <v>0</v>
      </c>
      <c r="L32" s="172">
        <f>+L24-SUM(L26:L30)</f>
        <v>0</v>
      </c>
      <c r="M32" s="172">
        <f t="shared" si="5"/>
        <v>0</v>
      </c>
      <c r="N32" s="80">
        <f t="shared" si="5"/>
        <v>0</v>
      </c>
      <c r="O32" s="291">
        <f t="shared" si="5"/>
        <v>0</v>
      </c>
      <c r="P32" s="80">
        <f>+P24-SUM(P26:P30)</f>
        <v>0</v>
      </c>
      <c r="Q32" s="79">
        <f t="shared" si="5"/>
        <v>0</v>
      </c>
      <c r="R32" s="55"/>
      <c r="S32" s="199"/>
      <c r="T32" s="199">
        <f t="shared" si="2"/>
        <v>0</v>
      </c>
    </row>
    <row r="33" spans="3:20" ht="33" customHeight="1" thickTop="1">
      <c r="C33" s="251" t="s">
        <v>141</v>
      </c>
      <c r="D33" s="52"/>
      <c r="E33" s="53"/>
      <c r="F33" s="54"/>
      <c r="G33" s="53"/>
      <c r="H33" s="55"/>
      <c r="I33" s="53"/>
      <c r="J33" s="55"/>
      <c r="K33" s="55"/>
      <c r="L33" s="55"/>
      <c r="M33" s="55"/>
      <c r="N33" s="55"/>
      <c r="O33" s="55"/>
      <c r="P33" s="55"/>
      <c r="Q33" s="55"/>
      <c r="R33" s="55"/>
      <c r="S33" s="199"/>
      <c r="T33" s="199"/>
    </row>
    <row r="34" spans="3:16" ht="12.75">
      <c r="C34" s="53"/>
      <c r="D34" s="52"/>
      <c r="E34" s="53"/>
      <c r="F34" s="54"/>
      <c r="G34" s="53"/>
      <c r="H34" s="55"/>
      <c r="I34" s="53"/>
      <c r="J34" s="55"/>
      <c r="K34" s="55"/>
      <c r="L34" s="55"/>
      <c r="M34" s="55"/>
      <c r="N34" s="55"/>
      <c r="O34" s="55"/>
      <c r="P34" s="55"/>
    </row>
    <row r="35" spans="3:18" ht="15.75">
      <c r="C35" s="248" t="str">
        <f>C1</f>
        <v>Limity wydatków na wieloletnie programy inwestycyjne w latach 2008 - 2011</v>
      </c>
      <c r="D35" s="248"/>
      <c r="E35" s="248"/>
      <c r="F35" s="248"/>
      <c r="G35" s="2"/>
      <c r="M35" s="4"/>
      <c r="O35" s="5"/>
      <c r="P35" s="5"/>
      <c r="Q35" s="6"/>
      <c r="R35" s="6"/>
    </row>
    <row r="36" spans="4:18" ht="15.75">
      <c r="D36" s="2"/>
      <c r="F36" s="2"/>
      <c r="G36" s="2"/>
      <c r="L36" s="5"/>
      <c r="O36" s="7" t="s">
        <v>19</v>
      </c>
      <c r="Q36" s="8"/>
      <c r="R36" s="8"/>
    </row>
    <row r="37" spans="4:16" ht="15.75">
      <c r="D37" s="9" t="s">
        <v>1</v>
      </c>
      <c r="E37" s="10"/>
      <c r="F37" s="11"/>
      <c r="G37" s="11"/>
      <c r="H37" s="12"/>
      <c r="I37" s="10"/>
      <c r="J37" s="219" t="s">
        <v>131</v>
      </c>
      <c r="K37" s="13">
        <v>2008</v>
      </c>
      <c r="L37" s="269">
        <f>+K37+1</f>
        <v>2009</v>
      </c>
      <c r="M37" s="13">
        <f>+L37+1</f>
        <v>2010</v>
      </c>
      <c r="N37" s="13">
        <f>+M37+1</f>
        <v>2011</v>
      </c>
      <c r="O37" s="13">
        <f>+N37+1</f>
        <v>2012</v>
      </c>
      <c r="P37" s="13">
        <f>+O37+1</f>
        <v>2013</v>
      </c>
    </row>
    <row r="38" spans="4:16" ht="15">
      <c r="D38" s="14" t="s">
        <v>2</v>
      </c>
      <c r="E38" s="447" t="s">
        <v>77</v>
      </c>
      <c r="F38" s="448"/>
      <c r="G38" s="448"/>
      <c r="H38" s="448"/>
      <c r="I38" s="448"/>
      <c r="J38" s="223">
        <f>I39+J39</f>
        <v>3</v>
      </c>
      <c r="K38" s="223">
        <f aca="true" t="shared" si="6" ref="K38:P38">J38+K39</f>
        <v>6.5</v>
      </c>
      <c r="L38" s="270">
        <f t="shared" si="6"/>
        <v>11.3</v>
      </c>
      <c r="M38" s="223">
        <f t="shared" si="6"/>
        <v>16.3</v>
      </c>
      <c r="N38" s="223">
        <f t="shared" si="6"/>
        <v>21.8</v>
      </c>
      <c r="O38" s="223">
        <f t="shared" si="6"/>
        <v>27.8</v>
      </c>
      <c r="P38" s="223">
        <f t="shared" si="6"/>
        <v>33.8</v>
      </c>
    </row>
    <row r="39" spans="4:16" ht="15">
      <c r="D39" s="16" t="s">
        <v>2</v>
      </c>
      <c r="E39" s="449" t="s">
        <v>78</v>
      </c>
      <c r="F39" s="450"/>
      <c r="G39" s="450"/>
      <c r="H39" s="450"/>
      <c r="I39" s="450"/>
      <c r="J39" s="222">
        <v>3</v>
      </c>
      <c r="K39" s="224">
        <v>3.5</v>
      </c>
      <c r="L39" s="271">
        <v>4.8</v>
      </c>
      <c r="M39" s="222">
        <v>5</v>
      </c>
      <c r="N39" s="224">
        <v>5.5</v>
      </c>
      <c r="O39" s="222">
        <v>6</v>
      </c>
      <c r="P39" s="222">
        <v>6</v>
      </c>
    </row>
    <row r="40" spans="11:16" ht="13.5" thickBot="1">
      <c r="K40" s="194">
        <f>+K41</f>
        <v>0</v>
      </c>
      <c r="L40" s="194">
        <f>+K41+L41</f>
        <v>0.03</v>
      </c>
      <c r="M40" s="194">
        <f>+L40+M41</f>
        <v>0.07</v>
      </c>
      <c r="N40" s="194">
        <f>+M40+N41</f>
        <v>0.1</v>
      </c>
      <c r="O40" s="194">
        <f>+N40+O41</f>
        <v>0.13</v>
      </c>
      <c r="P40" s="194">
        <f>+O40+P41</f>
        <v>0.16</v>
      </c>
    </row>
    <row r="41" spans="1:20" s="23" customFormat="1" ht="19.5" customHeight="1" thickBot="1" thickTop="1">
      <c r="A41" s="422" t="s">
        <v>40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195">
        <f>+'[1]prognozy-w2'!G51</f>
        <v>0.03</v>
      </c>
      <c r="M41" s="195">
        <f>+'[1]prognozy-w2'!H51</f>
        <v>0.04</v>
      </c>
      <c r="N41" s="195">
        <f>+'[1]prognozy-w2'!I51</f>
        <v>0.03</v>
      </c>
      <c r="O41" s="195">
        <f>+'[1]prognozy-w2'!J51</f>
        <v>0.03</v>
      </c>
      <c r="P41" s="196">
        <v>0.03</v>
      </c>
      <c r="R41" s="241"/>
      <c r="S41" s="198"/>
      <c r="T41" s="198"/>
    </row>
    <row r="42" spans="1:18" ht="16.5" customHeight="1" thickTop="1">
      <c r="A42" s="439" t="s">
        <v>79</v>
      </c>
      <c r="B42" s="441" t="s">
        <v>91</v>
      </c>
      <c r="C42" s="441" t="s">
        <v>92</v>
      </c>
      <c r="D42" s="451" t="s">
        <v>4</v>
      </c>
      <c r="E42" s="24" t="s">
        <v>80</v>
      </c>
      <c r="F42" s="25" t="s">
        <v>82</v>
      </c>
      <c r="G42" s="25"/>
      <c r="H42" s="25"/>
      <c r="I42" s="231" t="s">
        <v>6</v>
      </c>
      <c r="J42" s="453" t="s">
        <v>7</v>
      </c>
      <c r="K42" s="454"/>
      <c r="L42" s="454"/>
      <c r="M42" s="454"/>
      <c r="N42" s="454"/>
      <c r="O42" s="228"/>
      <c r="P42" s="229"/>
      <c r="Q42" s="26"/>
      <c r="R42" s="455" t="s">
        <v>86</v>
      </c>
    </row>
    <row r="43" spans="1:18" ht="18" customHeight="1" thickBot="1">
      <c r="A43" s="472"/>
      <c r="B43" s="442"/>
      <c r="C43" s="442"/>
      <c r="D43" s="452"/>
      <c r="E43" s="27" t="s">
        <v>81</v>
      </c>
      <c r="F43" s="28" t="s">
        <v>90</v>
      </c>
      <c r="G43" s="28"/>
      <c r="H43" s="28"/>
      <c r="I43" s="259" t="s">
        <v>8</v>
      </c>
      <c r="J43" s="173" t="s">
        <v>131</v>
      </c>
      <c r="K43" s="29">
        <v>2008</v>
      </c>
      <c r="L43" s="29">
        <f>+K43+1</f>
        <v>2009</v>
      </c>
      <c r="M43" s="29">
        <f>+L43+1</f>
        <v>2010</v>
      </c>
      <c r="N43" s="173">
        <f>+M43+1</f>
        <v>2011</v>
      </c>
      <c r="O43" s="29">
        <f>+N43+1</f>
        <v>2012</v>
      </c>
      <c r="P43" s="30">
        <f>+O43+1</f>
        <v>2013</v>
      </c>
      <c r="R43" s="456"/>
    </row>
    <row r="44" spans="1:20" s="33" customFormat="1" ht="19.5" customHeight="1" thickTop="1">
      <c r="A44" s="462"/>
      <c r="B44" s="464"/>
      <c r="C44" s="466"/>
      <c r="D44" s="31" t="s">
        <v>20</v>
      </c>
      <c r="E44" s="457" t="s">
        <v>136</v>
      </c>
      <c r="F44" s="32">
        <f>+F47+F50+F53</f>
        <v>35574466</v>
      </c>
      <c r="G44" s="32"/>
      <c r="H44" s="32"/>
      <c r="I44" s="260" t="s">
        <v>9</v>
      </c>
      <c r="J44" s="332">
        <f>+J46+J50+J53</f>
        <v>1300</v>
      </c>
      <c r="K44" s="332">
        <f>+K46+K50+K53</f>
        <v>520000</v>
      </c>
      <c r="L44" s="32">
        <f aca="true" t="shared" si="7" ref="L44:P45">+L46+L50+L53</f>
        <v>12691350</v>
      </c>
      <c r="M44" s="32">
        <f t="shared" si="7"/>
        <v>11090050</v>
      </c>
      <c r="N44" s="332">
        <f t="shared" si="7"/>
        <v>7071766</v>
      </c>
      <c r="O44" s="32">
        <f t="shared" si="7"/>
        <v>1000000</v>
      </c>
      <c r="P44" s="88">
        <f t="shared" si="7"/>
        <v>3200000</v>
      </c>
      <c r="R44" s="458" t="s">
        <v>104</v>
      </c>
      <c r="S44" s="199"/>
      <c r="T44" s="199">
        <f>SUM(J44:Q44)</f>
        <v>35574466</v>
      </c>
    </row>
    <row r="45" spans="1:20" s="37" customFormat="1" ht="16.5" customHeight="1">
      <c r="A45" s="463"/>
      <c r="B45" s="465"/>
      <c r="C45" s="467"/>
      <c r="D45" s="34"/>
      <c r="E45" s="437"/>
      <c r="F45" s="35"/>
      <c r="G45" s="35"/>
      <c r="H45" s="36"/>
      <c r="I45" s="294" t="s">
        <v>117</v>
      </c>
      <c r="J45" s="333">
        <f>+J47+J51+J54+J48+J49+J52</f>
        <v>1300</v>
      </c>
      <c r="K45" s="333">
        <f>+K47+K51+K54+K48+K49+K52</f>
        <v>520000</v>
      </c>
      <c r="L45" s="120">
        <f>+L47+L51+L54+L48+L49+L52</f>
        <v>4703066</v>
      </c>
      <c r="M45" s="120">
        <f>+M47+M51+M54+M48+M49+M52</f>
        <v>3106376</v>
      </c>
      <c r="N45" s="333">
        <f>+N47+N51+N54+N48+N49+N52</f>
        <v>1573168</v>
      </c>
      <c r="O45" s="120">
        <f t="shared" si="7"/>
        <v>150000</v>
      </c>
      <c r="P45" s="170">
        <f t="shared" si="7"/>
        <v>480000</v>
      </c>
      <c r="R45" s="458"/>
      <c r="S45" s="199"/>
      <c r="T45" s="199">
        <f aca="true" t="shared" si="8" ref="T45:T67">SUM(J45:Q45)</f>
        <v>10533910</v>
      </c>
    </row>
    <row r="46" spans="1:20" ht="16.5" customHeight="1">
      <c r="A46" s="459" t="s">
        <v>35</v>
      </c>
      <c r="B46" s="468" t="s">
        <v>96</v>
      </c>
      <c r="C46" s="501" t="s">
        <v>97</v>
      </c>
      <c r="D46" s="498" t="s">
        <v>75</v>
      </c>
      <c r="E46" s="428" t="s">
        <v>135</v>
      </c>
      <c r="F46" s="386" t="s">
        <v>140</v>
      </c>
      <c r="G46" s="39"/>
      <c r="H46" s="39"/>
      <c r="I46" s="304" t="s">
        <v>9</v>
      </c>
      <c r="J46" s="329">
        <v>0</v>
      </c>
      <c r="K46" s="329">
        <v>20000</v>
      </c>
      <c r="L46" s="40">
        <f>L63+L47+L48+L49</f>
        <v>11891350</v>
      </c>
      <c r="M46" s="41">
        <v>10391350</v>
      </c>
      <c r="N46" s="372">
        <v>6271766</v>
      </c>
      <c r="O46" s="41">
        <v>0</v>
      </c>
      <c r="P46" s="42">
        <v>0</v>
      </c>
      <c r="Q46" s="3"/>
      <c r="R46" s="411" t="s">
        <v>87</v>
      </c>
      <c r="S46" s="199"/>
      <c r="T46" s="199">
        <f t="shared" si="8"/>
        <v>28574466</v>
      </c>
    </row>
    <row r="47" spans="1:20" s="37" customFormat="1" ht="17.25" customHeight="1">
      <c r="A47" s="460"/>
      <c r="B47" s="469"/>
      <c r="C47" s="502"/>
      <c r="D47" s="499"/>
      <c r="E47" s="471"/>
      <c r="F47" s="387">
        <f>J46+K46+L46+M46+N46</f>
        <v>28574466</v>
      </c>
      <c r="G47" s="35"/>
      <c r="H47" s="35"/>
      <c r="I47" s="294" t="s">
        <v>115</v>
      </c>
      <c r="J47" s="279">
        <v>0</v>
      </c>
      <c r="K47" s="279">
        <v>0</v>
      </c>
      <c r="L47" s="279">
        <v>600000</v>
      </c>
      <c r="M47" s="279">
        <v>0</v>
      </c>
      <c r="N47" s="338">
        <v>0</v>
      </c>
      <c r="O47" s="115">
        <f>O46*0.15</f>
        <v>0</v>
      </c>
      <c r="P47" s="201">
        <f>P46*0.15</f>
        <v>0</v>
      </c>
      <c r="Q47" s="45"/>
      <c r="R47" s="446"/>
      <c r="S47" s="199"/>
      <c r="T47" s="199">
        <f t="shared" si="8"/>
        <v>600000</v>
      </c>
    </row>
    <row r="48" spans="1:20" s="37" customFormat="1" ht="13.5" customHeight="1">
      <c r="A48" s="460"/>
      <c r="B48" s="469"/>
      <c r="C48" s="502"/>
      <c r="D48" s="499"/>
      <c r="E48" s="471"/>
      <c r="F48" s="280"/>
      <c r="G48" s="68"/>
      <c r="H48" s="68"/>
      <c r="I48" s="282" t="s">
        <v>108</v>
      </c>
      <c r="J48" s="127">
        <v>0</v>
      </c>
      <c r="K48" s="127">
        <v>0</v>
      </c>
      <c r="L48" s="127">
        <v>1806700</v>
      </c>
      <c r="M48" s="127">
        <v>1805700</v>
      </c>
      <c r="N48" s="373">
        <v>1089800</v>
      </c>
      <c r="O48" s="68"/>
      <c r="P48" s="69"/>
      <c r="Q48" s="45"/>
      <c r="R48" s="446"/>
      <c r="S48" s="199"/>
      <c r="T48" s="199"/>
    </row>
    <row r="49" spans="1:20" s="37" customFormat="1" ht="13.5" customHeight="1">
      <c r="A49" s="461"/>
      <c r="B49" s="470"/>
      <c r="C49" s="503"/>
      <c r="D49" s="500"/>
      <c r="E49" s="429"/>
      <c r="F49" s="281"/>
      <c r="G49" s="68"/>
      <c r="H49" s="68"/>
      <c r="I49" s="283" t="s">
        <v>109</v>
      </c>
      <c r="J49" s="334">
        <v>0</v>
      </c>
      <c r="K49" s="335">
        <v>20000</v>
      </c>
      <c r="L49" s="127">
        <v>1496366</v>
      </c>
      <c r="M49" s="127">
        <v>601976</v>
      </c>
      <c r="N49" s="373">
        <v>363368</v>
      </c>
      <c r="O49" s="68"/>
      <c r="P49" s="69"/>
      <c r="Q49" s="45"/>
      <c r="R49" s="412"/>
      <c r="S49" s="199"/>
      <c r="T49" s="199"/>
    </row>
    <row r="50" spans="1:20" s="37" customFormat="1" ht="14.25" customHeight="1">
      <c r="A50" s="459" t="s">
        <v>36</v>
      </c>
      <c r="B50" s="501" t="s">
        <v>96</v>
      </c>
      <c r="C50" s="501" t="s">
        <v>97</v>
      </c>
      <c r="D50" s="498" t="s">
        <v>76</v>
      </c>
      <c r="E50" s="428" t="s">
        <v>83</v>
      </c>
      <c r="F50" s="40">
        <v>2000000</v>
      </c>
      <c r="G50" s="68"/>
      <c r="H50" s="68"/>
      <c r="I50" s="262" t="s">
        <v>9</v>
      </c>
      <c r="J50" s="336">
        <v>1300</v>
      </c>
      <c r="K50" s="337">
        <v>500000</v>
      </c>
      <c r="L50" s="303">
        <v>800000</v>
      </c>
      <c r="M50" s="303">
        <v>698700</v>
      </c>
      <c r="N50" s="374">
        <v>0</v>
      </c>
      <c r="O50" s="116">
        <v>0</v>
      </c>
      <c r="P50" s="216">
        <v>0</v>
      </c>
      <c r="Q50" s="45"/>
      <c r="R50" s="411" t="s">
        <v>89</v>
      </c>
      <c r="S50" s="199"/>
      <c r="T50" s="199">
        <f t="shared" si="8"/>
        <v>2000000</v>
      </c>
    </row>
    <row r="51" spans="1:20" s="37" customFormat="1" ht="14.25" customHeight="1">
      <c r="A51" s="460"/>
      <c r="B51" s="502"/>
      <c r="C51" s="502"/>
      <c r="D51" s="499"/>
      <c r="E51" s="471"/>
      <c r="F51" s="68"/>
      <c r="G51" s="68"/>
      <c r="H51" s="68"/>
      <c r="I51" s="294" t="s">
        <v>115</v>
      </c>
      <c r="J51" s="338">
        <v>0</v>
      </c>
      <c r="K51" s="338">
        <v>500000</v>
      </c>
      <c r="L51" s="279">
        <v>800000</v>
      </c>
      <c r="M51" s="284">
        <v>698700</v>
      </c>
      <c r="N51" s="375">
        <f>N50</f>
        <v>0</v>
      </c>
      <c r="O51" s="178">
        <f>O50</f>
        <v>0</v>
      </c>
      <c r="P51" s="206">
        <f>P50</f>
        <v>0</v>
      </c>
      <c r="Q51" s="45"/>
      <c r="R51" s="446"/>
      <c r="S51" s="199"/>
      <c r="T51" s="199">
        <f t="shared" si="8"/>
        <v>1998700</v>
      </c>
    </row>
    <row r="52" spans="1:20" s="37" customFormat="1" ht="14.25" customHeight="1">
      <c r="A52" s="461"/>
      <c r="B52" s="503"/>
      <c r="C52" s="503"/>
      <c r="D52" s="500"/>
      <c r="E52" s="429"/>
      <c r="F52" s="68"/>
      <c r="G52" s="68"/>
      <c r="H52" s="68"/>
      <c r="I52" s="283" t="s">
        <v>109</v>
      </c>
      <c r="J52" s="334">
        <v>1300</v>
      </c>
      <c r="K52" s="334">
        <v>0</v>
      </c>
      <c r="L52" s="129">
        <v>0</v>
      </c>
      <c r="M52" s="129">
        <v>0</v>
      </c>
      <c r="N52" s="376">
        <v>0</v>
      </c>
      <c r="O52" s="68"/>
      <c r="P52" s="69"/>
      <c r="Q52" s="45"/>
      <c r="R52" s="412"/>
      <c r="S52" s="199"/>
      <c r="T52" s="199"/>
    </row>
    <row r="53" spans="1:20" ht="13.5" customHeight="1">
      <c r="A53" s="459" t="s">
        <v>71</v>
      </c>
      <c r="B53" s="501" t="s">
        <v>96</v>
      </c>
      <c r="C53" s="501" t="s">
        <v>97</v>
      </c>
      <c r="D53" s="505" t="s">
        <v>70</v>
      </c>
      <c r="E53" s="415" t="s">
        <v>88</v>
      </c>
      <c r="F53" s="40">
        <v>5000000</v>
      </c>
      <c r="G53" s="40"/>
      <c r="H53" s="40"/>
      <c r="I53" s="264" t="s">
        <v>9</v>
      </c>
      <c r="J53" s="303">
        <v>0</v>
      </c>
      <c r="K53" s="303">
        <v>0</v>
      </c>
      <c r="L53" s="303">
        <v>0</v>
      </c>
      <c r="M53" s="303">
        <v>0</v>
      </c>
      <c r="N53" s="372">
        <v>800000</v>
      </c>
      <c r="O53" s="41">
        <v>1000000</v>
      </c>
      <c r="P53" s="42">
        <v>3200000</v>
      </c>
      <c r="R53" s="446" t="s">
        <v>87</v>
      </c>
      <c r="S53" s="199"/>
      <c r="T53" s="199">
        <f t="shared" si="8"/>
        <v>5000000</v>
      </c>
    </row>
    <row r="54" spans="1:20" s="37" customFormat="1" ht="12.75" customHeight="1" thickBot="1">
      <c r="A54" s="509"/>
      <c r="B54" s="507"/>
      <c r="C54" s="503"/>
      <c r="D54" s="506"/>
      <c r="E54" s="416"/>
      <c r="F54" s="35"/>
      <c r="G54" s="35"/>
      <c r="H54" s="35"/>
      <c r="I54" s="294" t="s">
        <v>115</v>
      </c>
      <c r="J54" s="121">
        <f>J53*0.15</f>
        <v>0</v>
      </c>
      <c r="K54" s="121">
        <f aca="true" t="shared" si="9" ref="K54:P54">K53*0.15</f>
        <v>0</v>
      </c>
      <c r="L54" s="121">
        <f t="shared" si="9"/>
        <v>0</v>
      </c>
      <c r="M54" s="121">
        <f t="shared" si="9"/>
        <v>0</v>
      </c>
      <c r="N54" s="377">
        <f t="shared" si="9"/>
        <v>120000</v>
      </c>
      <c r="O54" s="121">
        <f t="shared" si="9"/>
        <v>150000</v>
      </c>
      <c r="P54" s="205">
        <f t="shared" si="9"/>
        <v>480000</v>
      </c>
      <c r="Q54" s="45"/>
      <c r="R54" s="446"/>
      <c r="S54" s="199"/>
      <c r="T54" s="199">
        <f t="shared" si="8"/>
        <v>750000</v>
      </c>
    </row>
    <row r="55" spans="3:20" ht="14.25" thickBot="1" thickTop="1">
      <c r="C55" s="243"/>
      <c r="D55" s="242" t="s">
        <v>12</v>
      </c>
      <c r="E55" s="77"/>
      <c r="F55" s="78"/>
      <c r="G55" s="230"/>
      <c r="H55" s="172"/>
      <c r="I55" s="263"/>
      <c r="J55" s="326">
        <f>+J44</f>
        <v>1300</v>
      </c>
      <c r="K55" s="326">
        <f>+K44</f>
        <v>520000</v>
      </c>
      <c r="L55" s="172">
        <f aca="true" t="shared" si="10" ref="K55:O56">+L44</f>
        <v>12691350</v>
      </c>
      <c r="M55" s="49">
        <f>+M44</f>
        <v>11090050</v>
      </c>
      <c r="N55" s="378">
        <f t="shared" si="10"/>
        <v>7071766</v>
      </c>
      <c r="O55" s="79">
        <f t="shared" si="10"/>
        <v>1000000</v>
      </c>
      <c r="P55" s="80">
        <f>+P44</f>
        <v>3200000</v>
      </c>
      <c r="R55" s="85"/>
      <c r="S55" s="199"/>
      <c r="T55" s="199">
        <f t="shared" si="8"/>
        <v>35574466</v>
      </c>
    </row>
    <row r="56" spans="3:20" ht="14.25" thickBot="1" thickTop="1">
      <c r="C56" s="244"/>
      <c r="D56" s="254" t="s">
        <v>112</v>
      </c>
      <c r="E56" s="85"/>
      <c r="F56" s="255"/>
      <c r="G56" s="256"/>
      <c r="H56" s="184"/>
      <c r="I56" s="85"/>
      <c r="J56" s="339">
        <f>+J45</f>
        <v>1300</v>
      </c>
      <c r="K56" s="339">
        <f t="shared" si="10"/>
        <v>520000</v>
      </c>
      <c r="L56" s="184">
        <f t="shared" si="10"/>
        <v>4703066</v>
      </c>
      <c r="M56" s="87">
        <f>+M45</f>
        <v>3106376</v>
      </c>
      <c r="N56" s="379">
        <f t="shared" si="10"/>
        <v>1573168</v>
      </c>
      <c r="O56" s="79">
        <f t="shared" si="10"/>
        <v>150000</v>
      </c>
      <c r="P56" s="80">
        <f>+P45</f>
        <v>480000</v>
      </c>
      <c r="R56" s="53"/>
      <c r="S56" s="199"/>
      <c r="T56" s="199">
        <f t="shared" si="8"/>
        <v>10533910</v>
      </c>
    </row>
    <row r="57" spans="3:20" ht="14.25" customHeight="1" thickTop="1">
      <c r="C57" s="51"/>
      <c r="D57" s="297" t="s">
        <v>123</v>
      </c>
      <c r="E57" s="53"/>
      <c r="F57" s="54"/>
      <c r="G57" s="53"/>
      <c r="H57" s="55"/>
      <c r="I57" s="53"/>
      <c r="J57" s="335">
        <f>J47+J51+J54</f>
        <v>0</v>
      </c>
      <c r="K57" s="335">
        <f>K47+K51+K54</f>
        <v>500000</v>
      </c>
      <c r="L57" s="127">
        <f>L47+L51+L54</f>
        <v>1400000</v>
      </c>
      <c r="M57" s="268">
        <f>M47+M51+M54</f>
        <v>698700</v>
      </c>
      <c r="N57" s="380">
        <f>N47+N51+N54</f>
        <v>120000</v>
      </c>
      <c r="O57" s="55"/>
      <c r="P57" s="55"/>
      <c r="R57" s="53"/>
      <c r="S57" s="199"/>
      <c r="T57" s="199"/>
    </row>
    <row r="58" spans="3:20" ht="12.75">
      <c r="C58" s="51"/>
      <c r="D58" s="288" t="s">
        <v>111</v>
      </c>
      <c r="E58" s="53"/>
      <c r="F58" s="54"/>
      <c r="G58" s="53"/>
      <c r="H58" s="55"/>
      <c r="I58" s="53"/>
      <c r="J58" s="335">
        <f>J48</f>
        <v>0</v>
      </c>
      <c r="K58" s="335">
        <f>K48</f>
        <v>0</v>
      </c>
      <c r="L58" s="127">
        <f>L48</f>
        <v>1806700</v>
      </c>
      <c r="M58" s="268">
        <f>M48</f>
        <v>1805700</v>
      </c>
      <c r="N58" s="380">
        <f>N48</f>
        <v>1089800</v>
      </c>
      <c r="O58" s="55"/>
      <c r="P58" s="55"/>
      <c r="R58" s="53"/>
      <c r="S58" s="199"/>
      <c r="T58" s="199"/>
    </row>
    <row r="59" spans="3:20" ht="13.5" thickBot="1">
      <c r="C59" s="51"/>
      <c r="D59" s="285" t="s">
        <v>110</v>
      </c>
      <c r="E59" s="70"/>
      <c r="F59" s="71"/>
      <c r="G59" s="70"/>
      <c r="H59" s="72"/>
      <c r="I59" s="70"/>
      <c r="J59" s="328">
        <f>J49+J52</f>
        <v>1300</v>
      </c>
      <c r="K59" s="328">
        <f>K49+K52</f>
        <v>20000</v>
      </c>
      <c r="L59" s="253">
        <f>L49+L52</f>
        <v>1496366</v>
      </c>
      <c r="M59" s="340">
        <f>M49+M52</f>
        <v>601976</v>
      </c>
      <c r="N59" s="381">
        <f>N49+N52</f>
        <v>363368</v>
      </c>
      <c r="O59" s="55"/>
      <c r="P59" s="55"/>
      <c r="R59" s="53"/>
      <c r="S59" s="199"/>
      <c r="T59" s="199"/>
    </row>
    <row r="60" spans="3:20" ht="14.25" thickBot="1" thickTop="1">
      <c r="C60" s="51"/>
      <c r="D60" s="52"/>
      <c r="E60" s="53"/>
      <c r="F60" s="54"/>
      <c r="G60" s="53"/>
      <c r="H60" s="55"/>
      <c r="I60" s="53"/>
      <c r="J60" s="55"/>
      <c r="K60" s="55"/>
      <c r="L60" s="55"/>
      <c r="M60" s="55"/>
      <c r="N60" s="55"/>
      <c r="O60" s="55"/>
      <c r="P60" s="55"/>
      <c r="S60" s="199"/>
      <c r="T60" s="199">
        <f t="shared" si="8"/>
        <v>0</v>
      </c>
    </row>
    <row r="61" spans="3:20" ht="13.5" thickTop="1">
      <c r="C61" s="53"/>
      <c r="D61" s="56" t="s">
        <v>15</v>
      </c>
      <c r="E61" s="57"/>
      <c r="F61" s="58"/>
      <c r="G61" s="57"/>
      <c r="H61" s="59"/>
      <c r="I61" s="57"/>
      <c r="J61" s="60">
        <f aca="true" t="shared" si="11" ref="J61:P61">+J55-J56</f>
        <v>0</v>
      </c>
      <c r="K61" s="60">
        <f t="shared" si="11"/>
        <v>0</v>
      </c>
      <c r="L61" s="175">
        <f t="shared" si="11"/>
        <v>7988284</v>
      </c>
      <c r="M61" s="175">
        <f t="shared" si="11"/>
        <v>7983674</v>
      </c>
      <c r="N61" s="61">
        <f>+N55-N56</f>
        <v>5498598</v>
      </c>
      <c r="O61" s="342">
        <f t="shared" si="11"/>
        <v>850000</v>
      </c>
      <c r="P61" s="62">
        <f t="shared" si="11"/>
        <v>2720000</v>
      </c>
      <c r="S61" s="199"/>
      <c r="T61" s="199">
        <f t="shared" si="8"/>
        <v>25040556</v>
      </c>
    </row>
    <row r="62" spans="3:20" ht="12.75">
      <c r="C62" s="53"/>
      <c r="D62" s="63" t="s">
        <v>16</v>
      </c>
      <c r="E62" s="53"/>
      <c r="F62" s="54"/>
      <c r="G62" s="53"/>
      <c r="H62" s="55"/>
      <c r="I62" s="53"/>
      <c r="J62" s="126"/>
      <c r="K62" s="32"/>
      <c r="L62" s="174"/>
      <c r="M62" s="174"/>
      <c r="N62" s="46"/>
      <c r="O62" s="343"/>
      <c r="P62" s="64"/>
      <c r="S62" s="199"/>
      <c r="T62" s="199">
        <f t="shared" si="8"/>
        <v>0</v>
      </c>
    </row>
    <row r="63" spans="3:20" s="37" customFormat="1" ht="12.75">
      <c r="C63" s="65"/>
      <c r="D63" s="118" t="s">
        <v>41</v>
      </c>
      <c r="E63" s="65"/>
      <c r="F63" s="67"/>
      <c r="G63" s="65"/>
      <c r="H63" s="67"/>
      <c r="I63" s="65"/>
      <c r="J63" s="68">
        <f>J46-J47-J48-J49</f>
        <v>0</v>
      </c>
      <c r="K63" s="68">
        <f>K46-K47-K48-K49</f>
        <v>0</v>
      </c>
      <c r="L63" s="68">
        <v>7988284</v>
      </c>
      <c r="M63" s="176">
        <f>M46-M47-M48-M49</f>
        <v>7983674</v>
      </c>
      <c r="N63" s="69">
        <f>N46-N47-N48-N49</f>
        <v>4818598</v>
      </c>
      <c r="O63" s="292">
        <f>O46-O47</f>
        <v>0</v>
      </c>
      <c r="P63" s="69">
        <f>P46-P47</f>
        <v>0</v>
      </c>
      <c r="Q63" s="45"/>
      <c r="R63" s="45"/>
      <c r="S63" s="199"/>
      <c r="T63" s="199">
        <f t="shared" si="8"/>
        <v>20790556</v>
      </c>
    </row>
    <row r="64" spans="3:20" s="37" customFormat="1" ht="12.75">
      <c r="C64" s="65"/>
      <c r="D64" s="118" t="s">
        <v>42</v>
      </c>
      <c r="E64" s="65"/>
      <c r="F64" s="67"/>
      <c r="G64" s="65"/>
      <c r="H64" s="67"/>
      <c r="I64" s="65"/>
      <c r="J64" s="68">
        <f>J50-J51-J52</f>
        <v>0</v>
      </c>
      <c r="K64" s="68">
        <f>K50-K51-K52</f>
        <v>0</v>
      </c>
      <c r="L64" s="68">
        <f>L50-L51-L52</f>
        <v>0</v>
      </c>
      <c r="M64" s="176">
        <f>M50-M51-M52</f>
        <v>0</v>
      </c>
      <c r="N64" s="69">
        <f>N50-N51-N52</f>
        <v>0</v>
      </c>
      <c r="O64" s="292">
        <f>O50-O51</f>
        <v>0</v>
      </c>
      <c r="P64" s="69">
        <f>P50-P51</f>
        <v>0</v>
      </c>
      <c r="S64" s="199"/>
      <c r="T64" s="199">
        <f t="shared" si="8"/>
        <v>0</v>
      </c>
    </row>
    <row r="65" spans="3:20" s="37" customFormat="1" ht="13.5" thickBot="1">
      <c r="C65" s="65"/>
      <c r="D65" s="118" t="s">
        <v>72</v>
      </c>
      <c r="E65" s="65"/>
      <c r="F65" s="67"/>
      <c r="G65" s="65"/>
      <c r="H65" s="67"/>
      <c r="I65" s="65"/>
      <c r="J65" s="68">
        <f>J53-J54</f>
        <v>0</v>
      </c>
      <c r="K65" s="68">
        <f aca="true" t="shared" si="12" ref="K65:P65">K53-K54</f>
        <v>0</v>
      </c>
      <c r="L65" s="176">
        <f t="shared" si="12"/>
        <v>0</v>
      </c>
      <c r="M65" s="176">
        <f t="shared" si="12"/>
        <v>0</v>
      </c>
      <c r="N65" s="69">
        <f>N53-N54</f>
        <v>680000</v>
      </c>
      <c r="O65" s="292">
        <f>O53-O54</f>
        <v>850000</v>
      </c>
      <c r="P65" s="69">
        <f t="shared" si="12"/>
        <v>2720000</v>
      </c>
      <c r="S65" s="199"/>
      <c r="T65" s="199">
        <f t="shared" si="8"/>
        <v>4250000</v>
      </c>
    </row>
    <row r="66" spans="3:20" ht="13.5" hidden="1" thickBot="1">
      <c r="C66" s="53"/>
      <c r="D66" s="119" t="s">
        <v>17</v>
      </c>
      <c r="E66" s="70"/>
      <c r="F66" s="71"/>
      <c r="G66" s="70"/>
      <c r="H66" s="72"/>
      <c r="I66" s="70"/>
      <c r="J66" s="73"/>
      <c r="K66" s="73"/>
      <c r="L66" s="177"/>
      <c r="M66" s="177"/>
      <c r="N66" s="74"/>
      <c r="O66" s="344"/>
      <c r="P66" s="75"/>
      <c r="S66" s="199"/>
      <c r="T66" s="199">
        <f t="shared" si="8"/>
        <v>0</v>
      </c>
    </row>
    <row r="67" spans="3:20" ht="14.25" thickBot="1" thickTop="1">
      <c r="C67" s="53"/>
      <c r="D67" s="76" t="s">
        <v>18</v>
      </c>
      <c r="E67" s="77"/>
      <c r="F67" s="78"/>
      <c r="G67" s="77"/>
      <c r="H67" s="79"/>
      <c r="I67" s="77"/>
      <c r="J67" s="49">
        <f aca="true" t="shared" si="13" ref="J67:P67">+J61-SUM(J63:J66)</f>
        <v>0</v>
      </c>
      <c r="K67" s="49">
        <f t="shared" si="13"/>
        <v>0</v>
      </c>
      <c r="L67" s="172">
        <f t="shared" si="13"/>
        <v>0</v>
      </c>
      <c r="M67" s="172">
        <f t="shared" si="13"/>
        <v>0</v>
      </c>
      <c r="N67" s="80">
        <f>+N61-SUM(N63:N66)</f>
        <v>0</v>
      </c>
      <c r="O67" s="291">
        <f t="shared" si="13"/>
        <v>0</v>
      </c>
      <c r="P67" s="81">
        <f t="shared" si="13"/>
        <v>0</v>
      </c>
      <c r="S67" s="199"/>
      <c r="T67" s="199">
        <f t="shared" si="8"/>
        <v>0</v>
      </c>
    </row>
    <row r="68" spans="3:20" ht="31.5" customHeight="1" thickTop="1">
      <c r="C68" s="251" t="s">
        <v>141</v>
      </c>
      <c r="D68" s="52"/>
      <c r="E68" s="53"/>
      <c r="F68" s="54"/>
      <c r="G68" s="53"/>
      <c r="H68" s="55"/>
      <c r="I68" s="53"/>
      <c r="J68" s="55"/>
      <c r="K68" s="55"/>
      <c r="L68" s="55"/>
      <c r="M68" s="55"/>
      <c r="N68" s="55"/>
      <c r="O68" s="55"/>
      <c r="P68" s="55"/>
      <c r="S68" s="199"/>
      <c r="T68" s="199"/>
    </row>
    <row r="69" spans="3:16" ht="12.75">
      <c r="C69" s="53"/>
      <c r="D69" s="52"/>
      <c r="E69" s="53"/>
      <c r="F69" s="54"/>
      <c r="G69" s="53"/>
      <c r="H69" s="55"/>
      <c r="I69" s="53"/>
      <c r="J69" s="55"/>
      <c r="K69" s="55"/>
      <c r="L69" s="55"/>
      <c r="M69" s="55"/>
      <c r="N69" s="55"/>
      <c r="O69" s="55"/>
      <c r="P69" s="55"/>
    </row>
    <row r="70" spans="3:18" ht="15.75">
      <c r="C70" s="424" t="str">
        <f>C1</f>
        <v>Limity wydatków na wieloletnie programy inwestycyjne w latach 2008 - 2011</v>
      </c>
      <c r="D70" s="424"/>
      <c r="E70" s="424"/>
      <c r="F70" s="424"/>
      <c r="G70" s="424"/>
      <c r="H70" s="424"/>
      <c r="I70" s="424"/>
      <c r="J70" s="424"/>
      <c r="K70" s="424"/>
      <c r="M70" s="4"/>
      <c r="O70" s="5"/>
      <c r="P70" s="5"/>
      <c r="Q70" s="6"/>
      <c r="R70" s="6"/>
    </row>
    <row r="71" spans="4:18" ht="15.75">
      <c r="D71" s="2"/>
      <c r="F71" s="2"/>
      <c r="G71" s="2"/>
      <c r="L71" s="5"/>
      <c r="O71" s="7" t="s">
        <v>21</v>
      </c>
      <c r="Q71" s="8"/>
      <c r="R71" s="8"/>
    </row>
    <row r="72" spans="4:16" ht="15.75">
      <c r="D72" s="9" t="s">
        <v>1</v>
      </c>
      <c r="E72" s="10"/>
      <c r="F72" s="11"/>
      <c r="G72" s="11"/>
      <c r="H72" s="12"/>
      <c r="I72" s="10"/>
      <c r="J72" s="219" t="s">
        <v>131</v>
      </c>
      <c r="K72" s="13">
        <v>2008</v>
      </c>
      <c r="L72" s="13">
        <f>+K72+1</f>
        <v>2009</v>
      </c>
      <c r="M72" s="265">
        <f>+L72+1</f>
        <v>2010</v>
      </c>
      <c r="N72" s="13">
        <f>+M72+1</f>
        <v>2011</v>
      </c>
      <c r="O72" s="13">
        <f>+N72+1</f>
        <v>2012</v>
      </c>
      <c r="P72" s="13">
        <f>+O72+1</f>
        <v>2013</v>
      </c>
    </row>
    <row r="73" spans="4:16" ht="15">
      <c r="D73" s="14" t="s">
        <v>2</v>
      </c>
      <c r="E73" s="447" t="s">
        <v>77</v>
      </c>
      <c r="F73" s="448"/>
      <c r="G73" s="448"/>
      <c r="H73" s="448"/>
      <c r="I73" s="448"/>
      <c r="J73" s="225">
        <f>J74</f>
        <v>3</v>
      </c>
      <c r="K73" s="223">
        <f>J73+K74</f>
        <v>6.5</v>
      </c>
      <c r="L73" s="223">
        <f>+K73+L74</f>
        <v>11.3</v>
      </c>
      <c r="M73" s="266">
        <f>+L73+M74</f>
        <v>16.3</v>
      </c>
      <c r="N73" s="223">
        <f>+M73+N74</f>
        <v>21.8</v>
      </c>
      <c r="O73" s="223">
        <f>+N73+O74</f>
        <v>27.8</v>
      </c>
      <c r="P73" s="223">
        <f>+O73+P74</f>
        <v>33.8</v>
      </c>
    </row>
    <row r="74" spans="4:16" ht="15">
      <c r="D74" s="16" t="s">
        <v>2</v>
      </c>
      <c r="E74" s="449" t="s">
        <v>78</v>
      </c>
      <c r="F74" s="450"/>
      <c r="G74" s="450"/>
      <c r="H74" s="450"/>
      <c r="I74" s="450"/>
      <c r="J74" s="224">
        <v>3</v>
      </c>
      <c r="K74" s="224">
        <v>3.5</v>
      </c>
      <c r="L74" s="224">
        <v>4.8</v>
      </c>
      <c r="M74" s="267">
        <v>5</v>
      </c>
      <c r="N74" s="224">
        <v>5.5</v>
      </c>
      <c r="O74" s="224">
        <v>6</v>
      </c>
      <c r="P74" s="224">
        <v>6</v>
      </c>
    </row>
    <row r="75" spans="11:16" ht="11.25" customHeight="1" thickBot="1">
      <c r="K75" s="194">
        <f>+K76</f>
        <v>0</v>
      </c>
      <c r="L75" s="194" t="e">
        <f>+K76+L76</f>
        <v>#REF!</v>
      </c>
      <c r="M75" s="194" t="e">
        <f>+L75+M76</f>
        <v>#REF!</v>
      </c>
      <c r="N75" s="194" t="e">
        <f>+M75+N76</f>
        <v>#REF!</v>
      </c>
      <c r="O75" s="194" t="e">
        <f>+N75+O76</f>
        <v>#REF!</v>
      </c>
      <c r="P75" s="194" t="e">
        <f>+O75+P76</f>
        <v>#REF!</v>
      </c>
    </row>
    <row r="76" spans="1:20" s="23" customFormat="1" ht="16.5" customHeight="1" thickBot="1" thickTop="1">
      <c r="A76" s="420" t="s">
        <v>39</v>
      </c>
      <c r="B76" s="421"/>
      <c r="C76" s="421"/>
      <c r="D76" s="421"/>
      <c r="E76" s="19"/>
      <c r="F76" s="20"/>
      <c r="G76" s="19"/>
      <c r="H76" s="21"/>
      <c r="I76" s="22"/>
      <c r="J76" s="22"/>
      <c r="K76" s="195"/>
      <c r="L76" s="195" t="e">
        <f>+'[1]prognozy-w2'!G90</f>
        <v>#REF!</v>
      </c>
      <c r="M76" s="195" t="e">
        <f>+'[1]prognozy-w2'!H90</f>
        <v>#REF!</v>
      </c>
      <c r="N76" s="195" t="e">
        <f>+'[1]prognozy-w2'!I90</f>
        <v>#REF!</v>
      </c>
      <c r="O76" s="195" t="e">
        <f>+'[1]prognozy-w2'!J90</f>
        <v>#REF!</v>
      </c>
      <c r="P76" s="196">
        <v>0.03</v>
      </c>
      <c r="R76" s="237"/>
      <c r="S76" s="198"/>
      <c r="T76" s="198"/>
    </row>
    <row r="77" spans="1:18" ht="15" customHeight="1" thickTop="1">
      <c r="A77" s="439" t="s">
        <v>79</v>
      </c>
      <c r="B77" s="441" t="s">
        <v>91</v>
      </c>
      <c r="C77" s="441" t="s">
        <v>92</v>
      </c>
      <c r="D77" s="451" t="s">
        <v>4</v>
      </c>
      <c r="E77" s="24" t="s">
        <v>80</v>
      </c>
      <c r="F77" s="25" t="s">
        <v>82</v>
      </c>
      <c r="G77" s="25"/>
      <c r="H77" s="25"/>
      <c r="I77" s="231" t="s">
        <v>6</v>
      </c>
      <c r="J77" s="453" t="s">
        <v>7</v>
      </c>
      <c r="K77" s="454"/>
      <c r="L77" s="454"/>
      <c r="M77" s="228"/>
      <c r="N77" s="240"/>
      <c r="O77" s="228"/>
      <c r="P77" s="229"/>
      <c r="Q77" s="26"/>
      <c r="R77" s="455" t="s">
        <v>86</v>
      </c>
    </row>
    <row r="78" spans="1:18" ht="17.25" customHeight="1" thickBot="1">
      <c r="A78" s="440"/>
      <c r="B78" s="442"/>
      <c r="C78" s="442"/>
      <c r="D78" s="452"/>
      <c r="E78" s="27" t="s">
        <v>81</v>
      </c>
      <c r="F78" s="28" t="s">
        <v>90</v>
      </c>
      <c r="G78" s="28"/>
      <c r="H78" s="28"/>
      <c r="I78" s="259" t="s">
        <v>8</v>
      </c>
      <c r="J78" s="173" t="s">
        <v>131</v>
      </c>
      <c r="K78" s="29">
        <v>2008</v>
      </c>
      <c r="L78" s="29">
        <f>+K78+1</f>
        <v>2009</v>
      </c>
      <c r="M78" s="29">
        <f>+L78+1</f>
        <v>2010</v>
      </c>
      <c r="N78" s="29">
        <f>+M78+1</f>
        <v>2011</v>
      </c>
      <c r="O78" s="345">
        <f>+N78+1</f>
        <v>2012</v>
      </c>
      <c r="P78" s="30">
        <f>+O78+1</f>
        <v>2013</v>
      </c>
      <c r="R78" s="456"/>
    </row>
    <row r="79" spans="1:20" s="33" customFormat="1" ht="13.5" hidden="1" thickTop="1">
      <c r="A79" s="510"/>
      <c r="B79" s="443"/>
      <c r="C79" s="245"/>
      <c r="D79" s="31" t="s">
        <v>43</v>
      </c>
      <c r="E79" s="457" t="s">
        <v>83</v>
      </c>
      <c r="F79" s="32">
        <f>+F81+F83+F85</f>
        <v>0</v>
      </c>
      <c r="G79" s="32"/>
      <c r="H79" s="32"/>
      <c r="I79" s="260" t="s">
        <v>9</v>
      </c>
      <c r="J79" s="32"/>
      <c r="K79" s="32"/>
      <c r="L79" s="32"/>
      <c r="M79" s="32"/>
      <c r="N79" s="32">
        <f aca="true" t="shared" si="14" ref="N79:P80">+N81+N83+N85</f>
        <v>0</v>
      </c>
      <c r="O79" s="55">
        <f t="shared" si="14"/>
        <v>0</v>
      </c>
      <c r="P79" s="88">
        <f t="shared" si="14"/>
        <v>0</v>
      </c>
      <c r="R79" s="458" t="s">
        <v>87</v>
      </c>
      <c r="S79" s="199"/>
      <c r="T79" s="199">
        <f>SUM(J79:Q79)</f>
        <v>0</v>
      </c>
    </row>
    <row r="80" spans="1:20" s="37" customFormat="1" ht="24" customHeight="1" hidden="1" thickTop="1">
      <c r="A80" s="511"/>
      <c r="B80" s="444"/>
      <c r="C80" s="246"/>
      <c r="D80" s="34" t="s">
        <v>10</v>
      </c>
      <c r="E80" s="437"/>
      <c r="F80" s="35"/>
      <c r="G80" s="35"/>
      <c r="H80" s="36"/>
      <c r="I80" s="261" t="s">
        <v>11</v>
      </c>
      <c r="J80" s="120"/>
      <c r="K80" s="120"/>
      <c r="L80" s="120"/>
      <c r="M80" s="120"/>
      <c r="N80" s="120">
        <f t="shared" si="14"/>
        <v>0</v>
      </c>
      <c r="O80" s="346">
        <f t="shared" si="14"/>
        <v>0</v>
      </c>
      <c r="P80" s="170">
        <f t="shared" si="14"/>
        <v>0</v>
      </c>
      <c r="R80" s="458"/>
      <c r="S80" s="199"/>
      <c r="T80" s="199">
        <f aca="true" t="shared" si="15" ref="T80:T114">SUM(J80:Q80)</f>
        <v>0</v>
      </c>
    </row>
    <row r="81" spans="1:20" ht="13.5" hidden="1" thickTop="1">
      <c r="A81" s="425" t="s">
        <v>93</v>
      </c>
      <c r="B81" s="413" t="s">
        <v>105</v>
      </c>
      <c r="C81" s="413" t="s">
        <v>106</v>
      </c>
      <c r="D81" s="38" t="s">
        <v>44</v>
      </c>
      <c r="E81" s="428" t="s">
        <v>85</v>
      </c>
      <c r="F81" s="39"/>
      <c r="G81" s="39"/>
      <c r="H81" s="39"/>
      <c r="I81" s="260" t="s">
        <v>9</v>
      </c>
      <c r="J81" s="40"/>
      <c r="K81" s="40"/>
      <c r="L81" s="40"/>
      <c r="M81" s="41"/>
      <c r="N81" s="41">
        <v>0</v>
      </c>
      <c r="O81" s="347">
        <v>0</v>
      </c>
      <c r="P81" s="42">
        <v>0</v>
      </c>
      <c r="R81" s="419" t="s">
        <v>87</v>
      </c>
      <c r="S81" s="199"/>
      <c r="T81" s="199">
        <f t="shared" si="15"/>
        <v>0</v>
      </c>
    </row>
    <row r="82" spans="1:20" s="37" customFormat="1" ht="13.5" hidden="1" thickTop="1">
      <c r="A82" s="438"/>
      <c r="B82" s="414"/>
      <c r="C82" s="414"/>
      <c r="D82" s="48" t="s">
        <v>45</v>
      </c>
      <c r="E82" s="429"/>
      <c r="F82" s="35"/>
      <c r="G82" s="35"/>
      <c r="H82" s="35"/>
      <c r="I82" s="261" t="s">
        <v>11</v>
      </c>
      <c r="J82" s="115"/>
      <c r="K82" s="115"/>
      <c r="L82" s="115"/>
      <c r="M82" s="115"/>
      <c r="N82" s="115">
        <f>N81*0.25</f>
        <v>0</v>
      </c>
      <c r="O82" s="348">
        <f>O81*0.25</f>
        <v>0</v>
      </c>
      <c r="P82" s="201">
        <f>P81*0.25</f>
        <v>0</v>
      </c>
      <c r="Q82" s="45"/>
      <c r="R82" s="419"/>
      <c r="S82" s="199"/>
      <c r="T82" s="199">
        <f t="shared" si="15"/>
        <v>0</v>
      </c>
    </row>
    <row r="83" spans="1:20" ht="13.5" hidden="1" thickTop="1">
      <c r="A83" s="425" t="s">
        <v>94</v>
      </c>
      <c r="B83" s="413" t="s">
        <v>105</v>
      </c>
      <c r="C83" s="413" t="s">
        <v>106</v>
      </c>
      <c r="D83" s="122" t="s">
        <v>47</v>
      </c>
      <c r="E83" s="428" t="s">
        <v>85</v>
      </c>
      <c r="F83" s="39"/>
      <c r="G83" s="39"/>
      <c r="H83" s="39"/>
      <c r="I83" s="260" t="s">
        <v>9</v>
      </c>
      <c r="J83" s="40"/>
      <c r="K83" s="40"/>
      <c r="L83" s="40"/>
      <c r="M83" s="41"/>
      <c r="N83" s="41">
        <v>0</v>
      </c>
      <c r="O83" s="347">
        <v>0</v>
      </c>
      <c r="P83" s="42">
        <v>0</v>
      </c>
      <c r="R83" s="419" t="s">
        <v>87</v>
      </c>
      <c r="S83" s="199"/>
      <c r="T83" s="199">
        <f t="shared" si="15"/>
        <v>0</v>
      </c>
    </row>
    <row r="84" spans="1:20" s="37" customFormat="1" ht="13.5" hidden="1" thickTop="1">
      <c r="A84" s="438"/>
      <c r="B84" s="414"/>
      <c r="C84" s="414"/>
      <c r="D84" s="48" t="s">
        <v>46</v>
      </c>
      <c r="E84" s="429"/>
      <c r="F84" s="35"/>
      <c r="G84" s="35"/>
      <c r="H84" s="35"/>
      <c r="I84" s="261" t="s">
        <v>11</v>
      </c>
      <c r="J84" s="115"/>
      <c r="K84" s="115"/>
      <c r="L84" s="115"/>
      <c r="M84" s="115"/>
      <c r="N84" s="115">
        <f>N83*0.25</f>
        <v>0</v>
      </c>
      <c r="O84" s="348">
        <f>O83*0.25</f>
        <v>0</v>
      </c>
      <c r="P84" s="201">
        <f>P83*0.25</f>
        <v>0</v>
      </c>
      <c r="Q84" s="45"/>
      <c r="R84" s="419"/>
      <c r="S84" s="199"/>
      <c r="T84" s="199">
        <f t="shared" si="15"/>
        <v>0</v>
      </c>
    </row>
    <row r="85" spans="1:20" ht="13.5" hidden="1" thickTop="1">
      <c r="A85" s="425" t="s">
        <v>95</v>
      </c>
      <c r="B85" s="413" t="s">
        <v>98</v>
      </c>
      <c r="C85" s="413" t="s">
        <v>99</v>
      </c>
      <c r="D85" s="38" t="s">
        <v>48</v>
      </c>
      <c r="E85" s="428" t="s">
        <v>83</v>
      </c>
      <c r="F85" s="39"/>
      <c r="G85" s="39"/>
      <c r="H85" s="39"/>
      <c r="I85" s="260" t="s">
        <v>9</v>
      </c>
      <c r="J85" s="40"/>
      <c r="K85" s="40"/>
      <c r="L85" s="40"/>
      <c r="M85" s="41"/>
      <c r="N85" s="41">
        <v>0</v>
      </c>
      <c r="O85" s="347">
        <v>0</v>
      </c>
      <c r="P85" s="42">
        <v>0</v>
      </c>
      <c r="R85" s="419" t="s">
        <v>87</v>
      </c>
      <c r="S85" s="199"/>
      <c r="T85" s="199">
        <f t="shared" si="15"/>
        <v>0</v>
      </c>
    </row>
    <row r="86" spans="1:20" s="37" customFormat="1" ht="13.5" hidden="1" thickTop="1">
      <c r="A86" s="438"/>
      <c r="B86" s="414"/>
      <c r="C86" s="414"/>
      <c r="D86" s="48" t="s">
        <v>49</v>
      </c>
      <c r="E86" s="429"/>
      <c r="F86" s="35"/>
      <c r="G86" s="35"/>
      <c r="H86" s="35"/>
      <c r="I86" s="261" t="s">
        <v>11</v>
      </c>
      <c r="J86" s="115"/>
      <c r="K86" s="115"/>
      <c r="L86" s="115"/>
      <c r="M86" s="115"/>
      <c r="N86" s="115">
        <f>N85*0.15</f>
        <v>0</v>
      </c>
      <c r="O86" s="348">
        <f>O85*0.15</f>
        <v>0</v>
      </c>
      <c r="P86" s="201">
        <f>P85*0.15</f>
        <v>0</v>
      </c>
      <c r="Q86" s="45"/>
      <c r="R86" s="419"/>
      <c r="S86" s="199"/>
      <c r="T86" s="199">
        <f t="shared" si="15"/>
        <v>0</v>
      </c>
    </row>
    <row r="87" spans="1:20" s="33" customFormat="1" ht="13.5" thickTop="1">
      <c r="A87" s="430"/>
      <c r="B87" s="432"/>
      <c r="C87" s="249"/>
      <c r="D87" s="434" t="s">
        <v>50</v>
      </c>
      <c r="E87" s="436" t="s">
        <v>142</v>
      </c>
      <c r="F87" s="32">
        <f>F91+F95+F97</f>
        <v>5859142</v>
      </c>
      <c r="G87" s="32"/>
      <c r="H87" s="32"/>
      <c r="I87" s="260" t="s">
        <v>9</v>
      </c>
      <c r="J87" s="32">
        <f>+J89+J93+J97</f>
        <v>0</v>
      </c>
      <c r="K87" s="32">
        <f aca="true" t="shared" si="16" ref="K87:P87">+K89+K93+K97</f>
        <v>35000</v>
      </c>
      <c r="L87" s="32">
        <f t="shared" si="16"/>
        <v>5302464</v>
      </c>
      <c r="M87" s="32">
        <f t="shared" si="16"/>
        <v>521678</v>
      </c>
      <c r="N87" s="32">
        <f t="shared" si="16"/>
        <v>0</v>
      </c>
      <c r="O87" s="55">
        <f t="shared" si="16"/>
        <v>0</v>
      </c>
      <c r="P87" s="180">
        <f t="shared" si="16"/>
        <v>0</v>
      </c>
      <c r="R87" s="458" t="s">
        <v>87</v>
      </c>
      <c r="S87" s="199"/>
      <c r="T87" s="199">
        <f t="shared" si="15"/>
        <v>5859142</v>
      </c>
    </row>
    <row r="88" spans="1:20" s="37" customFormat="1" ht="12.75">
      <c r="A88" s="431"/>
      <c r="B88" s="433"/>
      <c r="C88" s="250"/>
      <c r="D88" s="435"/>
      <c r="E88" s="437"/>
      <c r="F88" s="35"/>
      <c r="G88" s="35"/>
      <c r="H88" s="36"/>
      <c r="I88" s="261" t="s">
        <v>11</v>
      </c>
      <c r="J88" s="128">
        <f>+J90+J94+J98+J91+J92+J95++J96</f>
        <v>0</v>
      </c>
      <c r="K88" s="128">
        <f>+K90+K94+K98+K91+K92+K95++K96</f>
        <v>20000</v>
      </c>
      <c r="L88" s="128">
        <f>+L90+L94+L98+L91+L92+L95+L96</f>
        <v>2845746.45</v>
      </c>
      <c r="M88" s="128">
        <f>+M90+M94+M98+M91+M92+M95+M96</f>
        <v>78251.7</v>
      </c>
      <c r="N88" s="128">
        <f>+N90+N94+N98+N91+N92+N95+N96</f>
        <v>0</v>
      </c>
      <c r="O88" s="349">
        <f>+O90+O94+O98</f>
        <v>0</v>
      </c>
      <c r="P88" s="171">
        <f>+P90+P94+P98</f>
        <v>0</v>
      </c>
      <c r="R88" s="458"/>
      <c r="S88" s="199"/>
      <c r="T88" s="199">
        <f>SUM(J88:Q88)</f>
        <v>0</v>
      </c>
    </row>
    <row r="89" spans="1:20" ht="12.75" customHeight="1">
      <c r="A89" s="425" t="s">
        <v>93</v>
      </c>
      <c r="B89" s="413" t="s">
        <v>96</v>
      </c>
      <c r="C89" s="413" t="s">
        <v>97</v>
      </c>
      <c r="D89" s="38" t="s">
        <v>51</v>
      </c>
      <c r="E89" s="428" t="s">
        <v>84</v>
      </c>
      <c r="F89" s="384">
        <f>SUM(K89:L89)</f>
        <v>3701222</v>
      </c>
      <c r="G89" s="39"/>
      <c r="H89" s="39"/>
      <c r="I89" s="260" t="s">
        <v>9</v>
      </c>
      <c r="J89" s="40">
        <v>0</v>
      </c>
      <c r="K89" s="40">
        <f>K90+K110</f>
        <v>17500</v>
      </c>
      <c r="L89" s="40">
        <f>L90+L110+L91+L92</f>
        <v>3683722</v>
      </c>
      <c r="M89" s="41">
        <v>0</v>
      </c>
      <c r="N89" s="41">
        <v>0</v>
      </c>
      <c r="O89" s="347">
        <v>0</v>
      </c>
      <c r="P89" s="42">
        <v>0</v>
      </c>
      <c r="R89" s="411" t="s">
        <v>87</v>
      </c>
      <c r="S89" s="199"/>
      <c r="T89" s="199">
        <f t="shared" si="15"/>
        <v>3701222</v>
      </c>
    </row>
    <row r="90" spans="1:20" s="37" customFormat="1" ht="12.75">
      <c r="A90" s="445"/>
      <c r="B90" s="504"/>
      <c r="C90" s="504"/>
      <c r="D90" s="38" t="s">
        <v>52</v>
      </c>
      <c r="E90" s="471"/>
      <c r="F90" s="68"/>
      <c r="G90" s="68"/>
      <c r="H90" s="68"/>
      <c r="I90" s="294" t="s">
        <v>115</v>
      </c>
      <c r="J90" s="279">
        <f>J89*0.25</f>
        <v>0</v>
      </c>
      <c r="K90" s="279">
        <v>10000</v>
      </c>
      <c r="L90" s="279">
        <v>1099838</v>
      </c>
      <c r="M90" s="279">
        <f>M89*0.25</f>
        <v>0</v>
      </c>
      <c r="N90" s="279">
        <f>N89*0.25</f>
        <v>0</v>
      </c>
      <c r="O90" s="348">
        <f>O89*0.25</f>
        <v>0</v>
      </c>
      <c r="P90" s="201">
        <f>P89*0.25</f>
        <v>0</v>
      </c>
      <c r="Q90" s="45"/>
      <c r="R90" s="446"/>
      <c r="S90" s="199"/>
      <c r="T90" s="199">
        <f t="shared" si="15"/>
        <v>1109838</v>
      </c>
    </row>
    <row r="91" spans="1:20" s="37" customFormat="1" ht="12.75">
      <c r="A91" s="445"/>
      <c r="B91" s="504"/>
      <c r="C91" s="504"/>
      <c r="D91" s="38"/>
      <c r="E91" s="471"/>
      <c r="F91" s="389">
        <f>K89+L89</f>
        <v>3701222</v>
      </c>
      <c r="G91" s="35"/>
      <c r="H91" s="35"/>
      <c r="I91" s="295" t="s">
        <v>108</v>
      </c>
      <c r="J91" s="127">
        <f>J91</f>
        <v>0</v>
      </c>
      <c r="K91" s="127">
        <v>0</v>
      </c>
      <c r="L91" s="127">
        <v>505146</v>
      </c>
      <c r="M91" s="116">
        <v>0</v>
      </c>
      <c r="N91" s="68">
        <v>0</v>
      </c>
      <c r="O91" s="292"/>
      <c r="P91" s="69"/>
      <c r="Q91" s="45"/>
      <c r="R91" s="446"/>
      <c r="S91" s="199"/>
      <c r="T91" s="199"/>
    </row>
    <row r="92" spans="1:20" s="37" customFormat="1" ht="12.75">
      <c r="A92" s="438"/>
      <c r="B92" s="414"/>
      <c r="C92" s="414"/>
      <c r="D92" s="38"/>
      <c r="E92" s="278"/>
      <c r="F92" s="35"/>
      <c r="G92" s="68"/>
      <c r="H92" s="68"/>
      <c r="I92" s="296" t="s">
        <v>109</v>
      </c>
      <c r="J92" s="127">
        <v>0</v>
      </c>
      <c r="K92" s="127">
        <v>0</v>
      </c>
      <c r="L92" s="127">
        <v>500000</v>
      </c>
      <c r="M92" s="116">
        <v>0</v>
      </c>
      <c r="N92" s="68">
        <v>0</v>
      </c>
      <c r="O92" s="292"/>
      <c r="P92" s="69"/>
      <c r="Q92" s="67"/>
      <c r="R92" s="412"/>
      <c r="S92" s="199"/>
      <c r="T92" s="199"/>
    </row>
    <row r="93" spans="1:20" s="37" customFormat="1" ht="12.75" customHeight="1">
      <c r="A93" s="425" t="s">
        <v>94</v>
      </c>
      <c r="B93" s="413" t="s">
        <v>96</v>
      </c>
      <c r="C93" s="413" t="s">
        <v>97</v>
      </c>
      <c r="D93" s="123" t="s">
        <v>53</v>
      </c>
      <c r="E93" s="428" t="s">
        <v>84</v>
      </c>
      <c r="F93" s="386" t="s">
        <v>144</v>
      </c>
      <c r="G93" s="286"/>
      <c r="H93" s="286"/>
      <c r="I93" s="262" t="s">
        <v>9</v>
      </c>
      <c r="J93" s="41">
        <v>0</v>
      </c>
      <c r="K93" s="41">
        <f>K94+K111</f>
        <v>17500</v>
      </c>
      <c r="L93" s="41">
        <f>L94+L111+L95+L96</f>
        <v>1181579</v>
      </c>
      <c r="M93" s="41">
        <v>0</v>
      </c>
      <c r="N93" s="351">
        <v>0</v>
      </c>
      <c r="O93" s="292">
        <v>0</v>
      </c>
      <c r="P93" s="69">
        <v>0</v>
      </c>
      <c r="Q93" s="45"/>
      <c r="R93" s="411" t="s">
        <v>87</v>
      </c>
      <c r="S93" s="199"/>
      <c r="T93" s="199">
        <f t="shared" si="15"/>
        <v>1199079</v>
      </c>
    </row>
    <row r="94" spans="1:20" s="37" customFormat="1" ht="12.75">
      <c r="A94" s="445"/>
      <c r="B94" s="504"/>
      <c r="C94" s="504"/>
      <c r="D94" s="38" t="s">
        <v>52</v>
      </c>
      <c r="E94" s="471"/>
      <c r="F94" s="68"/>
      <c r="G94" s="68"/>
      <c r="H94" s="68"/>
      <c r="I94" s="294" t="s">
        <v>115</v>
      </c>
      <c r="J94" s="279">
        <f>J93*0.25</f>
        <v>0</v>
      </c>
      <c r="K94" s="279">
        <v>10000</v>
      </c>
      <c r="L94" s="279">
        <v>7000</v>
      </c>
      <c r="M94" s="302">
        <f>M93*0.25</f>
        <v>0</v>
      </c>
      <c r="N94" s="279">
        <f>N93*0.25</f>
        <v>0</v>
      </c>
      <c r="O94" s="350">
        <f>O93*0.25</f>
        <v>0</v>
      </c>
      <c r="P94" s="287">
        <f>P93*0.25</f>
        <v>0</v>
      </c>
      <c r="Q94" s="45"/>
      <c r="R94" s="446"/>
      <c r="S94" s="199"/>
      <c r="T94" s="199">
        <f t="shared" si="15"/>
        <v>17000</v>
      </c>
    </row>
    <row r="95" spans="1:20" s="37" customFormat="1" ht="12.75">
      <c r="A95" s="445"/>
      <c r="B95" s="504"/>
      <c r="C95" s="504"/>
      <c r="D95" s="38"/>
      <c r="E95" s="471"/>
      <c r="F95" s="389">
        <f>K93+L93+J93+M93</f>
        <v>1199079</v>
      </c>
      <c r="G95" s="68"/>
      <c r="H95" s="68"/>
      <c r="I95" s="282" t="s">
        <v>108</v>
      </c>
      <c r="J95" s="127">
        <v>0</v>
      </c>
      <c r="K95" s="127">
        <v>0</v>
      </c>
      <c r="L95" s="127">
        <v>600000</v>
      </c>
      <c r="M95" s="116">
        <v>0</v>
      </c>
      <c r="N95" s="68">
        <v>0</v>
      </c>
      <c r="O95" s="292"/>
      <c r="P95" s="69"/>
      <c r="Q95" s="67"/>
      <c r="R95" s="446"/>
      <c r="S95" s="199"/>
      <c r="T95" s="199"/>
    </row>
    <row r="96" spans="1:20" s="37" customFormat="1" ht="12.75">
      <c r="A96" s="438"/>
      <c r="B96" s="414"/>
      <c r="C96" s="414"/>
      <c r="D96" s="124"/>
      <c r="E96" s="278"/>
      <c r="F96" s="68"/>
      <c r="G96" s="68"/>
      <c r="H96" s="68"/>
      <c r="I96" s="283" t="s">
        <v>109</v>
      </c>
      <c r="J96" s="127">
        <v>0</v>
      </c>
      <c r="K96" s="127">
        <v>0</v>
      </c>
      <c r="L96" s="127">
        <v>68188</v>
      </c>
      <c r="M96" s="116">
        <v>0</v>
      </c>
      <c r="N96" s="68">
        <v>0</v>
      </c>
      <c r="O96" s="292"/>
      <c r="P96" s="69"/>
      <c r="Q96" s="67"/>
      <c r="R96" s="412"/>
      <c r="S96" s="199"/>
      <c r="T96" s="199"/>
    </row>
    <row r="97" spans="1:20" ht="12.75">
      <c r="A97" s="425" t="s">
        <v>95</v>
      </c>
      <c r="B97" s="413" t="s">
        <v>98</v>
      </c>
      <c r="C97" s="413" t="s">
        <v>99</v>
      </c>
      <c r="D97" s="123" t="s">
        <v>55</v>
      </c>
      <c r="E97" s="428" t="s">
        <v>142</v>
      </c>
      <c r="F97" s="40">
        <v>958841</v>
      </c>
      <c r="G97" s="40"/>
      <c r="H97" s="40"/>
      <c r="I97" s="262" t="s">
        <v>9</v>
      </c>
      <c r="J97" s="40">
        <v>0</v>
      </c>
      <c r="K97" s="40">
        <v>0</v>
      </c>
      <c r="L97" s="40">
        <v>437163</v>
      </c>
      <c r="M97" s="41">
        <v>521678</v>
      </c>
      <c r="N97" s="41">
        <v>0</v>
      </c>
      <c r="O97" s="347">
        <v>0</v>
      </c>
      <c r="P97" s="42">
        <v>0</v>
      </c>
      <c r="R97" s="419" t="s">
        <v>87</v>
      </c>
      <c r="S97" s="199"/>
      <c r="T97" s="199">
        <f t="shared" si="15"/>
        <v>958841</v>
      </c>
    </row>
    <row r="98" spans="1:20" s="37" customFormat="1" ht="13.5" thickBot="1">
      <c r="A98" s="426"/>
      <c r="B98" s="427"/>
      <c r="C98" s="427"/>
      <c r="D98" s="38" t="s">
        <v>54</v>
      </c>
      <c r="E98" s="429"/>
      <c r="F98" s="35"/>
      <c r="G98" s="35"/>
      <c r="H98" s="35"/>
      <c r="I98" s="294" t="s">
        <v>115</v>
      </c>
      <c r="J98" s="115">
        <f>J97*0.15</f>
        <v>0</v>
      </c>
      <c r="K98" s="115">
        <f aca="true" t="shared" si="17" ref="K98:P98">K97*0.15</f>
        <v>0</v>
      </c>
      <c r="L98" s="115">
        <f t="shared" si="17"/>
        <v>65574.45</v>
      </c>
      <c r="M98" s="117">
        <f t="shared" si="17"/>
        <v>78251.7</v>
      </c>
      <c r="N98" s="121">
        <f t="shared" si="17"/>
        <v>0</v>
      </c>
      <c r="O98" s="348">
        <f t="shared" si="17"/>
        <v>0</v>
      </c>
      <c r="P98" s="205">
        <f t="shared" si="17"/>
        <v>0</v>
      </c>
      <c r="Q98" s="45"/>
      <c r="R98" s="419"/>
      <c r="S98" s="199"/>
      <c r="T98" s="199">
        <f t="shared" si="15"/>
        <v>143826.15</v>
      </c>
    </row>
    <row r="99" spans="3:20" ht="14.25" thickBot="1" thickTop="1">
      <c r="C99" s="243"/>
      <c r="D99" s="242" t="s">
        <v>12</v>
      </c>
      <c r="E99" s="77"/>
      <c r="F99" s="78"/>
      <c r="G99" s="230"/>
      <c r="H99" s="172"/>
      <c r="I99" s="263"/>
      <c r="J99" s="49">
        <f aca="true" t="shared" si="18" ref="J99:P100">+J79+J87</f>
        <v>0</v>
      </c>
      <c r="K99" s="49">
        <f t="shared" si="18"/>
        <v>35000</v>
      </c>
      <c r="L99" s="172">
        <f t="shared" si="18"/>
        <v>5302464</v>
      </c>
      <c r="M99" s="172">
        <f>+M79+M87</f>
        <v>521678</v>
      </c>
      <c r="N99" s="80">
        <f t="shared" si="18"/>
        <v>0</v>
      </c>
      <c r="O99" s="79">
        <f t="shared" si="18"/>
        <v>0</v>
      </c>
      <c r="P99" s="80">
        <f t="shared" si="18"/>
        <v>0</v>
      </c>
      <c r="R99" s="85"/>
      <c r="S99" s="199"/>
      <c r="T99" s="199">
        <f t="shared" si="15"/>
        <v>5859142</v>
      </c>
    </row>
    <row r="100" spans="3:20" ht="14.25" thickBot="1" thickTop="1">
      <c r="C100" s="244"/>
      <c r="D100" s="82" t="s">
        <v>112</v>
      </c>
      <c r="E100" s="85"/>
      <c r="F100" s="255"/>
      <c r="G100" s="256"/>
      <c r="H100" s="184"/>
      <c r="I100" s="85"/>
      <c r="J100" s="87">
        <f>+J80+J88</f>
        <v>0</v>
      </c>
      <c r="K100" s="87">
        <f>+K80+K88</f>
        <v>20000</v>
      </c>
      <c r="L100" s="184">
        <f t="shared" si="18"/>
        <v>2845746.45</v>
      </c>
      <c r="M100" s="184">
        <f t="shared" si="18"/>
        <v>78251.7</v>
      </c>
      <c r="N100" s="88">
        <f t="shared" si="18"/>
        <v>0</v>
      </c>
      <c r="O100" s="79">
        <f t="shared" si="18"/>
        <v>0</v>
      </c>
      <c r="P100" s="80">
        <f t="shared" si="18"/>
        <v>0</v>
      </c>
      <c r="R100" s="53"/>
      <c r="S100" s="199"/>
      <c r="T100" s="199">
        <f t="shared" si="15"/>
        <v>143826.15</v>
      </c>
    </row>
    <row r="101" spans="3:20" ht="15" customHeight="1" thickTop="1">
      <c r="C101" s="51"/>
      <c r="D101" s="297" t="s">
        <v>123</v>
      </c>
      <c r="E101" s="53"/>
      <c r="F101" s="54"/>
      <c r="G101" s="53"/>
      <c r="H101" s="55"/>
      <c r="I101" s="53"/>
      <c r="J101" s="127">
        <f>J90+J94+J98</f>
        <v>0</v>
      </c>
      <c r="K101" s="127">
        <f>K90+K94+K98</f>
        <v>20000</v>
      </c>
      <c r="L101" s="127">
        <f>L90+L94+L98</f>
        <v>1172412.45</v>
      </c>
      <c r="M101" s="268">
        <f>M90+M94+M98</f>
        <v>78251.7</v>
      </c>
      <c r="N101" s="202">
        <f>N90+N94+N98</f>
        <v>0</v>
      </c>
      <c r="O101" s="55"/>
      <c r="P101" s="55"/>
      <c r="R101" s="53"/>
      <c r="S101" s="199"/>
      <c r="T101" s="199"/>
    </row>
    <row r="102" spans="3:20" ht="12.75">
      <c r="C102" s="51"/>
      <c r="D102" s="288" t="s">
        <v>111</v>
      </c>
      <c r="E102" s="53"/>
      <c r="F102" s="54"/>
      <c r="G102" s="53"/>
      <c r="H102" s="55"/>
      <c r="I102" s="53"/>
      <c r="J102" s="298">
        <f>J91+J95</f>
        <v>0</v>
      </c>
      <c r="K102" s="127">
        <f aca="true" t="shared" si="19" ref="K102:N103">K91+K95</f>
        <v>0</v>
      </c>
      <c r="L102" s="127">
        <f>L91+L95</f>
        <v>1105146</v>
      </c>
      <c r="M102" s="268">
        <f t="shared" si="19"/>
        <v>0</v>
      </c>
      <c r="N102" s="202">
        <f t="shared" si="19"/>
        <v>0</v>
      </c>
      <c r="O102" s="55"/>
      <c r="P102" s="55"/>
      <c r="R102" s="53"/>
      <c r="S102" s="199"/>
      <c r="T102" s="199"/>
    </row>
    <row r="103" spans="3:20" ht="13.5" thickBot="1">
      <c r="C103" s="51"/>
      <c r="D103" s="285" t="s">
        <v>110</v>
      </c>
      <c r="E103" s="70"/>
      <c r="F103" s="71"/>
      <c r="G103" s="70"/>
      <c r="H103" s="72"/>
      <c r="I103" s="70"/>
      <c r="J103" s="299">
        <f>J92+J96</f>
        <v>0</v>
      </c>
      <c r="K103" s="253">
        <f t="shared" si="19"/>
        <v>0</v>
      </c>
      <c r="L103" s="253">
        <f t="shared" si="19"/>
        <v>568188</v>
      </c>
      <c r="M103" s="340">
        <f>M92+M96</f>
        <v>0</v>
      </c>
      <c r="N103" s="300">
        <f>N92+N96</f>
        <v>0</v>
      </c>
      <c r="O103" s="55"/>
      <c r="P103" s="55"/>
      <c r="R103" s="53"/>
      <c r="S103" s="199"/>
      <c r="T103" s="199"/>
    </row>
    <row r="104" spans="3:20" ht="14.25" thickBot="1" thickTop="1">
      <c r="C104" s="51"/>
      <c r="D104" s="52"/>
      <c r="E104" s="53"/>
      <c r="F104" s="54"/>
      <c r="G104" s="53"/>
      <c r="H104" s="55"/>
      <c r="I104" s="53"/>
      <c r="J104" s="55"/>
      <c r="K104" s="55"/>
      <c r="L104" s="55"/>
      <c r="M104" s="55"/>
      <c r="N104" s="55"/>
      <c r="O104" s="55"/>
      <c r="P104" s="55"/>
      <c r="S104" s="199"/>
      <c r="T104" s="199">
        <f t="shared" si="15"/>
        <v>0</v>
      </c>
    </row>
    <row r="105" spans="3:20" ht="13.5" thickTop="1">
      <c r="C105" s="53"/>
      <c r="D105" s="56" t="s">
        <v>15</v>
      </c>
      <c r="E105" s="57"/>
      <c r="F105" s="58"/>
      <c r="G105" s="57"/>
      <c r="H105" s="59"/>
      <c r="I105" s="57"/>
      <c r="J105" s="60">
        <f aca="true" t="shared" si="20" ref="J105:P105">+J99-J100</f>
        <v>0</v>
      </c>
      <c r="K105" s="60">
        <f>+K99-K100</f>
        <v>15000</v>
      </c>
      <c r="L105" s="175">
        <f t="shared" si="20"/>
        <v>2456717.55</v>
      </c>
      <c r="M105" s="60">
        <f>+M99-M100</f>
        <v>443426.3</v>
      </c>
      <c r="N105" s="62">
        <f t="shared" si="20"/>
        <v>0</v>
      </c>
      <c r="O105" s="342">
        <f t="shared" si="20"/>
        <v>0</v>
      </c>
      <c r="P105" s="62">
        <f t="shared" si="20"/>
        <v>0</v>
      </c>
      <c r="S105" s="199"/>
      <c r="T105" s="199">
        <f t="shared" si="15"/>
        <v>2527851.85</v>
      </c>
    </row>
    <row r="106" spans="3:20" ht="12.75">
      <c r="C106" s="53"/>
      <c r="D106" s="63" t="s">
        <v>16</v>
      </c>
      <c r="E106" s="53"/>
      <c r="F106" s="54"/>
      <c r="G106" s="53"/>
      <c r="H106" s="55"/>
      <c r="I106" s="53"/>
      <c r="J106" s="126"/>
      <c r="K106" s="32"/>
      <c r="L106" s="174"/>
      <c r="M106" s="126"/>
      <c r="N106" s="64"/>
      <c r="O106" s="343"/>
      <c r="P106" s="180"/>
      <c r="S106" s="199"/>
      <c r="T106" s="199">
        <f t="shared" si="15"/>
        <v>0</v>
      </c>
    </row>
    <row r="107" spans="3:20" ht="12.75" hidden="1">
      <c r="C107" s="53"/>
      <c r="D107" s="125" t="s">
        <v>56</v>
      </c>
      <c r="E107" s="53"/>
      <c r="F107" s="54"/>
      <c r="G107" s="53"/>
      <c r="H107" s="55"/>
      <c r="I107" s="53"/>
      <c r="J107" s="127">
        <f>J81-J82</f>
        <v>0</v>
      </c>
      <c r="K107" s="127">
        <f aca="true" t="shared" si="21" ref="K107:P107">K81-K82</f>
        <v>0</v>
      </c>
      <c r="L107" s="268">
        <f t="shared" si="21"/>
        <v>0</v>
      </c>
      <c r="M107" s="127">
        <f t="shared" si="21"/>
        <v>0</v>
      </c>
      <c r="N107" s="352">
        <f t="shared" si="21"/>
        <v>0</v>
      </c>
      <c r="O107" s="290">
        <f t="shared" si="21"/>
        <v>0</v>
      </c>
      <c r="P107" s="202">
        <f t="shared" si="21"/>
        <v>0</v>
      </c>
      <c r="S107" s="199"/>
      <c r="T107" s="199">
        <f t="shared" si="15"/>
        <v>0</v>
      </c>
    </row>
    <row r="108" spans="3:20" ht="12.75" hidden="1">
      <c r="C108" s="53"/>
      <c r="D108" s="125" t="s">
        <v>57</v>
      </c>
      <c r="E108" s="53"/>
      <c r="F108" s="54"/>
      <c r="G108" s="53"/>
      <c r="H108" s="55"/>
      <c r="I108" s="53"/>
      <c r="J108" s="127">
        <f>J83-J84</f>
        <v>0</v>
      </c>
      <c r="K108" s="127">
        <f aca="true" t="shared" si="22" ref="K108:P108">K83-K84</f>
        <v>0</v>
      </c>
      <c r="L108" s="268">
        <f t="shared" si="22"/>
        <v>0</v>
      </c>
      <c r="M108" s="127">
        <f t="shared" si="22"/>
        <v>0</v>
      </c>
      <c r="N108" s="352">
        <f t="shared" si="22"/>
        <v>0</v>
      </c>
      <c r="O108" s="290">
        <f t="shared" si="22"/>
        <v>0</v>
      </c>
      <c r="P108" s="202">
        <f t="shared" si="22"/>
        <v>0</v>
      </c>
      <c r="S108" s="199"/>
      <c r="T108" s="199">
        <f t="shared" si="15"/>
        <v>0</v>
      </c>
    </row>
    <row r="109" spans="3:20" ht="12.75" hidden="1">
      <c r="C109" s="53"/>
      <c r="D109" s="125" t="s">
        <v>58</v>
      </c>
      <c r="E109" s="53"/>
      <c r="F109" s="54"/>
      <c r="G109" s="53"/>
      <c r="H109" s="55"/>
      <c r="I109" s="53"/>
      <c r="J109" s="127">
        <f>J85-J86</f>
        <v>0</v>
      </c>
      <c r="K109" s="127">
        <f aca="true" t="shared" si="23" ref="K109:P109">K85-K86</f>
        <v>0</v>
      </c>
      <c r="L109" s="268">
        <f t="shared" si="23"/>
        <v>0</v>
      </c>
      <c r="M109" s="127">
        <f t="shared" si="23"/>
        <v>0</v>
      </c>
      <c r="N109" s="352">
        <f t="shared" si="23"/>
        <v>0</v>
      </c>
      <c r="O109" s="290">
        <f t="shared" si="23"/>
        <v>0</v>
      </c>
      <c r="P109" s="202">
        <f t="shared" si="23"/>
        <v>0</v>
      </c>
      <c r="S109" s="199"/>
      <c r="T109" s="199">
        <f t="shared" si="15"/>
        <v>0</v>
      </c>
    </row>
    <row r="110" spans="3:20" s="37" customFormat="1" ht="12.75">
      <c r="C110" s="65"/>
      <c r="D110" s="125" t="s">
        <v>56</v>
      </c>
      <c r="E110" s="65"/>
      <c r="F110" s="67"/>
      <c r="G110" s="65"/>
      <c r="H110" s="67"/>
      <c r="I110" s="65"/>
      <c r="J110" s="127">
        <v>0</v>
      </c>
      <c r="K110" s="127">
        <v>7500</v>
      </c>
      <c r="L110" s="127">
        <v>1578738</v>
      </c>
      <c r="M110" s="127">
        <v>0</v>
      </c>
      <c r="N110" s="202">
        <f>N89-N90-N91-N92</f>
        <v>0</v>
      </c>
      <c r="O110" s="290">
        <f>O89-O90</f>
        <v>0</v>
      </c>
      <c r="P110" s="202">
        <f>P89-P90</f>
        <v>0</v>
      </c>
      <c r="S110" s="199"/>
      <c r="T110" s="199">
        <f t="shared" si="15"/>
        <v>1586238</v>
      </c>
    </row>
    <row r="111" spans="3:20" s="37" customFormat="1" ht="12.75">
      <c r="C111" s="65"/>
      <c r="D111" s="125" t="s">
        <v>57</v>
      </c>
      <c r="E111" s="65"/>
      <c r="F111" s="67"/>
      <c r="G111" s="65"/>
      <c r="H111" s="67"/>
      <c r="I111" s="65"/>
      <c r="J111" s="127">
        <v>0</v>
      </c>
      <c r="K111" s="127">
        <v>7500</v>
      </c>
      <c r="L111" s="127">
        <v>506391</v>
      </c>
      <c r="M111" s="127">
        <v>0</v>
      </c>
      <c r="N111" s="202">
        <f>N93-N94-N95-N96</f>
        <v>0</v>
      </c>
      <c r="O111" s="290">
        <f>O93-O94</f>
        <v>0</v>
      </c>
      <c r="P111" s="202">
        <f>P93-P94</f>
        <v>0</v>
      </c>
      <c r="S111" s="199"/>
      <c r="T111" s="199">
        <f t="shared" si="15"/>
        <v>513891</v>
      </c>
    </row>
    <row r="112" spans="3:20" s="37" customFormat="1" ht="13.5" thickBot="1">
      <c r="C112" s="65"/>
      <c r="D112" s="125" t="s">
        <v>58</v>
      </c>
      <c r="E112" s="65"/>
      <c r="F112" s="67"/>
      <c r="G112" s="65"/>
      <c r="H112" s="67"/>
      <c r="I112" s="65"/>
      <c r="J112" s="127">
        <v>0</v>
      </c>
      <c r="K112" s="127">
        <f aca="true" t="shared" si="24" ref="K112:P112">K97-K98</f>
        <v>0</v>
      </c>
      <c r="L112" s="268">
        <f t="shared" si="24"/>
        <v>371588.55</v>
      </c>
      <c r="M112" s="127">
        <f t="shared" si="24"/>
        <v>443426.3</v>
      </c>
      <c r="N112" s="202">
        <f t="shared" si="24"/>
        <v>0</v>
      </c>
      <c r="O112" s="290">
        <f t="shared" si="24"/>
        <v>0</v>
      </c>
      <c r="P112" s="202">
        <f t="shared" si="24"/>
        <v>0</v>
      </c>
      <c r="S112" s="199"/>
      <c r="T112" s="199">
        <f t="shared" si="15"/>
        <v>815014.85</v>
      </c>
    </row>
    <row r="113" spans="3:20" ht="13.5" hidden="1" thickBot="1">
      <c r="C113" s="53"/>
      <c r="D113" s="119" t="s">
        <v>17</v>
      </c>
      <c r="E113" s="70"/>
      <c r="F113" s="71"/>
      <c r="G113" s="70"/>
      <c r="H113" s="72"/>
      <c r="I113" s="70"/>
      <c r="J113" s="73"/>
      <c r="K113" s="73"/>
      <c r="L113" s="177"/>
      <c r="M113" s="73"/>
      <c r="N113" s="74"/>
      <c r="O113" s="344"/>
      <c r="P113" s="75"/>
      <c r="S113" s="199"/>
      <c r="T113" s="199">
        <f t="shared" si="15"/>
        <v>0</v>
      </c>
    </row>
    <row r="114" spans="3:20" ht="14.25" thickBot="1" thickTop="1">
      <c r="C114" s="53"/>
      <c r="D114" s="76" t="s">
        <v>18</v>
      </c>
      <c r="E114" s="77"/>
      <c r="F114" s="78"/>
      <c r="G114" s="77"/>
      <c r="H114" s="79"/>
      <c r="I114" s="77"/>
      <c r="J114" s="49">
        <f aca="true" t="shared" si="25" ref="J114:P114">+J105-SUM(J107:J113)</f>
        <v>0</v>
      </c>
      <c r="K114" s="49">
        <f t="shared" si="25"/>
        <v>0</v>
      </c>
      <c r="L114" s="172">
        <f t="shared" si="25"/>
        <v>0</v>
      </c>
      <c r="M114" s="49">
        <f t="shared" si="25"/>
        <v>0</v>
      </c>
      <c r="N114" s="80">
        <f t="shared" si="25"/>
        <v>0</v>
      </c>
      <c r="O114" s="291">
        <f t="shared" si="25"/>
        <v>0</v>
      </c>
      <c r="P114" s="80">
        <f t="shared" si="25"/>
        <v>0</v>
      </c>
      <c r="S114" s="199"/>
      <c r="T114" s="199">
        <f t="shared" si="15"/>
        <v>0</v>
      </c>
    </row>
    <row r="115" spans="3:16" ht="30" customHeight="1" thickTop="1">
      <c r="C115" s="251" t="s">
        <v>141</v>
      </c>
      <c r="D115" s="52"/>
      <c r="E115" s="53"/>
      <c r="F115" s="54"/>
      <c r="G115" s="53"/>
      <c r="H115" s="55"/>
      <c r="I115" s="53"/>
      <c r="J115" s="55"/>
      <c r="K115" s="55"/>
      <c r="L115" s="55"/>
      <c r="M115" s="55"/>
      <c r="N115" s="55"/>
      <c r="O115" s="55"/>
      <c r="P115" s="55"/>
    </row>
    <row r="116" spans="3:18" ht="12.75">
      <c r="C116" s="53"/>
      <c r="D116" s="52"/>
      <c r="E116" s="53"/>
      <c r="F116" s="54"/>
      <c r="G116" s="53"/>
      <c r="H116" s="55"/>
      <c r="I116" s="53"/>
      <c r="J116" s="55"/>
      <c r="K116" s="55"/>
      <c r="L116" s="55"/>
      <c r="M116" s="55"/>
      <c r="N116" s="55"/>
      <c r="O116" s="55"/>
      <c r="P116" s="55"/>
      <c r="Q116" s="6"/>
      <c r="R116" s="6"/>
    </row>
    <row r="117" spans="3:16" ht="12.75">
      <c r="C117" s="53"/>
      <c r="D117" s="52"/>
      <c r="E117" s="53"/>
      <c r="F117" s="54"/>
      <c r="G117" s="53"/>
      <c r="H117" s="55"/>
      <c r="I117" s="53"/>
      <c r="J117" s="55"/>
      <c r="K117" s="55"/>
      <c r="L117" s="55"/>
      <c r="M117" s="55"/>
      <c r="N117" s="55"/>
      <c r="O117" s="55"/>
      <c r="P117" s="55"/>
    </row>
    <row r="118" spans="3:16" ht="12.75">
      <c r="C118" s="53"/>
      <c r="D118" s="52"/>
      <c r="E118" s="53"/>
      <c r="F118" s="54"/>
      <c r="G118" s="53"/>
      <c r="H118" s="55"/>
      <c r="I118" s="53"/>
      <c r="J118" s="55"/>
      <c r="K118" s="55"/>
      <c r="L118" s="232"/>
      <c r="M118" s="55"/>
      <c r="N118" s="55"/>
      <c r="O118" s="55"/>
      <c r="P118" s="55"/>
    </row>
    <row r="119" spans="3:16" ht="13.5" customHeight="1" thickBot="1">
      <c r="C119" s="53"/>
      <c r="D119" s="52"/>
      <c r="E119" s="53"/>
      <c r="F119" s="54"/>
      <c r="G119" s="53"/>
      <c r="H119" s="55"/>
      <c r="I119" s="53"/>
      <c r="J119" s="55"/>
      <c r="K119" s="55"/>
      <c r="L119" s="55"/>
      <c r="M119" s="55"/>
      <c r="N119" s="55"/>
      <c r="O119" s="7" t="s">
        <v>23</v>
      </c>
      <c r="P119" s="55"/>
    </row>
    <row r="120" spans="4:20" s="53" customFormat="1" ht="17.25" thickBot="1" thickTop="1">
      <c r="D120" s="247" t="s">
        <v>22</v>
      </c>
      <c r="E120" s="77"/>
      <c r="F120" s="78"/>
      <c r="G120" s="77"/>
      <c r="H120" s="79"/>
      <c r="I120" s="77"/>
      <c r="J120" s="50" t="s">
        <v>131</v>
      </c>
      <c r="K120" s="50">
        <v>2008</v>
      </c>
      <c r="L120" s="181">
        <f>+K120+1</f>
        <v>2009</v>
      </c>
      <c r="M120" s="181">
        <f>+L120+1</f>
        <v>2010</v>
      </c>
      <c r="N120" s="182">
        <f>+M120+1</f>
        <v>2011</v>
      </c>
      <c r="O120" s="356">
        <f>+N120+1</f>
        <v>2012</v>
      </c>
      <c r="P120" s="182">
        <f>+O120+1</f>
        <v>2013</v>
      </c>
      <c r="S120" s="200"/>
      <c r="T120" s="200"/>
    </row>
    <row r="121" spans="4:20" s="53" customFormat="1" ht="16.5" thickTop="1">
      <c r="D121" s="82" t="s">
        <v>37</v>
      </c>
      <c r="E121" s="83"/>
      <c r="F121" s="84"/>
      <c r="G121" s="85"/>
      <c r="H121" s="86"/>
      <c r="I121" s="307" t="s">
        <v>9</v>
      </c>
      <c r="J121" s="87">
        <f>+J20</f>
        <v>52000</v>
      </c>
      <c r="K121" s="87">
        <f>+K20</f>
        <v>262232</v>
      </c>
      <c r="L121" s="184">
        <f>+L20</f>
        <v>5120659</v>
      </c>
      <c r="M121" s="184">
        <f aca="true" t="shared" si="26" ref="L121:P122">+M20</f>
        <v>2154096</v>
      </c>
      <c r="N121" s="368">
        <f t="shared" si="26"/>
        <v>6000</v>
      </c>
      <c r="O121" s="357">
        <f t="shared" si="26"/>
        <v>0</v>
      </c>
      <c r="P121" s="47">
        <f>+P20</f>
        <v>0</v>
      </c>
      <c r="S121" s="200"/>
      <c r="T121" s="200"/>
    </row>
    <row r="122" spans="4:20" s="53" customFormat="1" ht="15" customHeight="1" thickBot="1">
      <c r="D122" s="63"/>
      <c r="F122" s="54"/>
      <c r="G122" s="70"/>
      <c r="H122" s="72"/>
      <c r="I122" s="311" t="s">
        <v>115</v>
      </c>
      <c r="J122" s="308">
        <f>+J21</f>
        <v>52000</v>
      </c>
      <c r="K122" s="308">
        <f>+K21</f>
        <v>144504</v>
      </c>
      <c r="L122" s="309">
        <f t="shared" si="26"/>
        <v>2255000</v>
      </c>
      <c r="M122" s="309">
        <f>+M21</f>
        <v>622614.4</v>
      </c>
      <c r="N122" s="369">
        <f t="shared" si="26"/>
        <v>900</v>
      </c>
      <c r="O122" s="358">
        <f t="shared" si="26"/>
        <v>0</v>
      </c>
      <c r="P122" s="183">
        <f t="shared" si="26"/>
        <v>0</v>
      </c>
      <c r="S122" s="200"/>
      <c r="T122" s="200"/>
    </row>
    <row r="123" spans="4:20" s="53" customFormat="1" ht="13.5" customHeight="1" thickTop="1">
      <c r="D123" s="63"/>
      <c r="F123" s="289"/>
      <c r="H123" s="55"/>
      <c r="I123" s="318" t="s">
        <v>118</v>
      </c>
      <c r="J123" s="116">
        <v>0</v>
      </c>
      <c r="K123" s="116">
        <v>0</v>
      </c>
      <c r="L123" s="179">
        <v>0</v>
      </c>
      <c r="M123" s="179">
        <v>0</v>
      </c>
      <c r="N123" s="370">
        <v>0</v>
      </c>
      <c r="O123" s="343"/>
      <c r="P123" s="64"/>
      <c r="S123" s="200"/>
      <c r="T123" s="200"/>
    </row>
    <row r="124" spans="4:20" s="53" customFormat="1" ht="13.5" customHeight="1">
      <c r="D124" s="63"/>
      <c r="F124" s="289"/>
      <c r="H124" s="55"/>
      <c r="I124" s="318" t="s">
        <v>119</v>
      </c>
      <c r="J124" s="116">
        <v>0</v>
      </c>
      <c r="K124" s="116">
        <v>0</v>
      </c>
      <c r="L124" s="179">
        <v>0</v>
      </c>
      <c r="M124" s="179">
        <v>0</v>
      </c>
      <c r="N124" s="370">
        <v>0</v>
      </c>
      <c r="O124" s="343"/>
      <c r="P124" s="64"/>
      <c r="S124" s="200"/>
      <c r="T124" s="200"/>
    </row>
    <row r="125" spans="4:20" s="53" customFormat="1" ht="13.5" customHeight="1" thickBot="1">
      <c r="D125" s="89"/>
      <c r="E125" s="70"/>
      <c r="F125" s="71"/>
      <c r="G125" s="70"/>
      <c r="H125" s="72"/>
      <c r="I125" s="319" t="s">
        <v>120</v>
      </c>
      <c r="J125" s="116">
        <f>J26+J28+J29+J30</f>
        <v>0</v>
      </c>
      <c r="K125" s="116">
        <f>K26+K28+K29+K30</f>
        <v>117728</v>
      </c>
      <c r="L125" s="116">
        <f>L26+L28+L29+L30</f>
        <v>2865659</v>
      </c>
      <c r="M125" s="116">
        <f>M26+M28+M29+M30</f>
        <v>1531481.6</v>
      </c>
      <c r="N125" s="371">
        <f>N26+N28+N29+N30</f>
        <v>5100</v>
      </c>
      <c r="O125" s="343"/>
      <c r="P125" s="64"/>
      <c r="S125" s="200"/>
      <c r="T125" s="200"/>
    </row>
    <row r="126" spans="4:20" s="53" customFormat="1" ht="16.5" thickTop="1">
      <c r="D126" s="82" t="s">
        <v>24</v>
      </c>
      <c r="E126" s="83"/>
      <c r="F126" s="84"/>
      <c r="G126" s="85"/>
      <c r="H126" s="86"/>
      <c r="I126" s="307" t="s">
        <v>9</v>
      </c>
      <c r="J126" s="87">
        <f aca="true" t="shared" si="27" ref="J126:P127">+J55</f>
        <v>1300</v>
      </c>
      <c r="K126" s="87">
        <f>+K55</f>
        <v>520000</v>
      </c>
      <c r="L126" s="184">
        <f t="shared" si="27"/>
        <v>12691350</v>
      </c>
      <c r="M126" s="184">
        <f t="shared" si="27"/>
        <v>11090050</v>
      </c>
      <c r="N126" s="368">
        <f t="shared" si="27"/>
        <v>7071766</v>
      </c>
      <c r="O126" s="357">
        <f t="shared" si="27"/>
        <v>1000000</v>
      </c>
      <c r="P126" s="47">
        <f t="shared" si="27"/>
        <v>3200000</v>
      </c>
      <c r="S126" s="200"/>
      <c r="T126" s="200"/>
    </row>
    <row r="127" spans="4:20" s="53" customFormat="1" ht="13.5" customHeight="1" thickBot="1">
      <c r="D127" s="63" t="s">
        <v>38</v>
      </c>
      <c r="F127" s="54"/>
      <c r="G127" s="70"/>
      <c r="H127" s="72"/>
      <c r="I127" s="311" t="s">
        <v>115</v>
      </c>
      <c r="J127" s="308">
        <f>+J57</f>
        <v>0</v>
      </c>
      <c r="K127" s="308">
        <f>+K57</f>
        <v>500000</v>
      </c>
      <c r="L127" s="308">
        <f>+L57</f>
        <v>1400000</v>
      </c>
      <c r="M127" s="309">
        <f>+M57</f>
        <v>698700</v>
      </c>
      <c r="N127" s="369">
        <f>+N57</f>
        <v>120000</v>
      </c>
      <c r="O127" s="358">
        <f t="shared" si="27"/>
        <v>150000</v>
      </c>
      <c r="P127" s="183">
        <f t="shared" si="27"/>
        <v>480000</v>
      </c>
      <c r="S127" s="200"/>
      <c r="T127" s="200"/>
    </row>
    <row r="128" spans="4:20" s="53" customFormat="1" ht="12.75" customHeight="1" thickTop="1">
      <c r="D128" s="63"/>
      <c r="F128" s="289"/>
      <c r="H128" s="55"/>
      <c r="I128" s="318" t="s">
        <v>118</v>
      </c>
      <c r="J128" s="116">
        <f aca="true" t="shared" si="28" ref="J128:N129">J58</f>
        <v>0</v>
      </c>
      <c r="K128" s="116">
        <f t="shared" si="28"/>
        <v>0</v>
      </c>
      <c r="L128" s="116">
        <f t="shared" si="28"/>
        <v>1806700</v>
      </c>
      <c r="M128" s="179">
        <f>M58</f>
        <v>1805700</v>
      </c>
      <c r="N128" s="216">
        <f>N58</f>
        <v>1089800</v>
      </c>
      <c r="O128" s="343"/>
      <c r="P128" s="64"/>
      <c r="S128" s="200"/>
      <c r="T128" s="200"/>
    </row>
    <row r="129" spans="4:20" s="53" customFormat="1" ht="13.5" customHeight="1">
      <c r="D129" s="63"/>
      <c r="F129" s="289"/>
      <c r="H129" s="55"/>
      <c r="I129" s="318" t="s">
        <v>119</v>
      </c>
      <c r="J129" s="116">
        <f t="shared" si="28"/>
        <v>1300</v>
      </c>
      <c r="K129" s="116">
        <f t="shared" si="28"/>
        <v>20000</v>
      </c>
      <c r="L129" s="116">
        <f t="shared" si="28"/>
        <v>1496366</v>
      </c>
      <c r="M129" s="179">
        <f t="shared" si="28"/>
        <v>601976</v>
      </c>
      <c r="N129" s="216">
        <f t="shared" si="28"/>
        <v>363368</v>
      </c>
      <c r="O129" s="343"/>
      <c r="P129" s="64"/>
      <c r="S129" s="200"/>
      <c r="T129" s="200"/>
    </row>
    <row r="130" spans="4:20" s="53" customFormat="1" ht="13.5" customHeight="1" thickBot="1">
      <c r="D130" s="89"/>
      <c r="E130" s="70"/>
      <c r="F130" s="71"/>
      <c r="G130" s="70"/>
      <c r="H130" s="72"/>
      <c r="I130" s="319" t="s">
        <v>120</v>
      </c>
      <c r="J130" s="116">
        <f>J63+J64+J65</f>
        <v>0</v>
      </c>
      <c r="K130" s="116">
        <f>K63+K64+K65</f>
        <v>0</v>
      </c>
      <c r="L130" s="116">
        <f>L63+L64+L65</f>
        <v>7988284</v>
      </c>
      <c r="M130" s="179">
        <f>M63+M64+M65</f>
        <v>7983674</v>
      </c>
      <c r="N130" s="306">
        <f>N63+N64+N65</f>
        <v>5498598</v>
      </c>
      <c r="O130" s="343"/>
      <c r="P130" s="64"/>
      <c r="S130" s="200"/>
      <c r="T130" s="200"/>
    </row>
    <row r="131" spans="4:20" s="53" customFormat="1" ht="16.5" thickTop="1">
      <c r="D131" s="82" t="s">
        <v>39</v>
      </c>
      <c r="E131" s="83"/>
      <c r="F131" s="84"/>
      <c r="G131" s="85"/>
      <c r="H131" s="86"/>
      <c r="I131" s="307" t="s">
        <v>9</v>
      </c>
      <c r="J131" s="87">
        <f>+J99</f>
        <v>0</v>
      </c>
      <c r="K131" s="87">
        <f>+K99</f>
        <v>35000</v>
      </c>
      <c r="L131" s="184">
        <f aca="true" t="shared" si="29" ref="L131:P132">+L99</f>
        <v>5302464</v>
      </c>
      <c r="M131" s="184">
        <f t="shared" si="29"/>
        <v>521678</v>
      </c>
      <c r="N131" s="368">
        <f t="shared" si="29"/>
        <v>0</v>
      </c>
      <c r="O131" s="357">
        <f t="shared" si="29"/>
        <v>0</v>
      </c>
      <c r="P131" s="47">
        <f t="shared" si="29"/>
        <v>0</v>
      </c>
      <c r="S131" s="200"/>
      <c r="T131" s="200"/>
    </row>
    <row r="132" spans="4:20" s="53" customFormat="1" ht="13.5" customHeight="1" thickBot="1">
      <c r="D132" s="63"/>
      <c r="F132" s="54"/>
      <c r="G132" s="70"/>
      <c r="H132" s="72"/>
      <c r="I132" s="311" t="s">
        <v>115</v>
      </c>
      <c r="J132" s="308">
        <f aca="true" t="shared" si="30" ref="J132:N134">J101</f>
        <v>0</v>
      </c>
      <c r="K132" s="308">
        <f t="shared" si="30"/>
        <v>20000</v>
      </c>
      <c r="L132" s="308">
        <f t="shared" si="30"/>
        <v>1172412.45</v>
      </c>
      <c r="M132" s="309">
        <f t="shared" si="30"/>
        <v>78251.7</v>
      </c>
      <c r="N132" s="310">
        <f t="shared" si="30"/>
        <v>0</v>
      </c>
      <c r="O132" s="358">
        <f t="shared" si="29"/>
        <v>0</v>
      </c>
      <c r="P132" s="183">
        <f t="shared" si="29"/>
        <v>0</v>
      </c>
      <c r="S132" s="200"/>
      <c r="T132" s="200"/>
    </row>
    <row r="133" spans="4:20" s="53" customFormat="1" ht="13.5" customHeight="1" thickTop="1">
      <c r="D133" s="63"/>
      <c r="F133" s="54"/>
      <c r="H133" s="55"/>
      <c r="I133" s="318" t="s">
        <v>118</v>
      </c>
      <c r="J133" s="116">
        <f t="shared" si="30"/>
        <v>0</v>
      </c>
      <c r="K133" s="116">
        <f t="shared" si="30"/>
        <v>0</v>
      </c>
      <c r="L133" s="116">
        <f t="shared" si="30"/>
        <v>1105146</v>
      </c>
      <c r="M133" s="179">
        <f t="shared" si="30"/>
        <v>0</v>
      </c>
      <c r="N133" s="216">
        <f t="shared" si="30"/>
        <v>0</v>
      </c>
      <c r="O133" s="55"/>
      <c r="P133" s="55"/>
      <c r="S133" s="200"/>
      <c r="T133" s="200"/>
    </row>
    <row r="134" spans="3:16" ht="12.75">
      <c r="C134" s="53"/>
      <c r="D134" s="63"/>
      <c r="E134" s="53"/>
      <c r="F134" s="54"/>
      <c r="G134" s="53"/>
      <c r="H134" s="55"/>
      <c r="I134" s="318" t="s">
        <v>119</v>
      </c>
      <c r="J134" s="116">
        <f t="shared" si="30"/>
        <v>0</v>
      </c>
      <c r="K134" s="116">
        <f t="shared" si="30"/>
        <v>0</v>
      </c>
      <c r="L134" s="116">
        <f t="shared" si="30"/>
        <v>568188</v>
      </c>
      <c r="M134" s="179">
        <f>M103</f>
        <v>0</v>
      </c>
      <c r="N134" s="216">
        <f>N103</f>
        <v>0</v>
      </c>
      <c r="O134" s="55"/>
      <c r="P134" s="55"/>
    </row>
    <row r="135" spans="3:16" ht="13.5" thickBot="1">
      <c r="C135" s="53"/>
      <c r="D135" s="89"/>
      <c r="E135" s="70"/>
      <c r="F135" s="71"/>
      <c r="G135" s="70"/>
      <c r="H135" s="72"/>
      <c r="I135" s="319" t="s">
        <v>120</v>
      </c>
      <c r="J135" s="305">
        <f>J110+J111+J112</f>
        <v>0</v>
      </c>
      <c r="K135" s="305">
        <f>K110+K111+K112</f>
        <v>15000</v>
      </c>
      <c r="L135" s="305">
        <f>L110+L111+L112</f>
        <v>2456717.55</v>
      </c>
      <c r="M135" s="367">
        <f>M110+M111+M112</f>
        <v>443426.3</v>
      </c>
      <c r="N135" s="306">
        <f>N110+N111+N112</f>
        <v>0</v>
      </c>
      <c r="O135" s="55"/>
      <c r="P135" s="55"/>
    </row>
    <row r="136" spans="3:16" ht="18.75" thickTop="1">
      <c r="C136" s="53"/>
      <c r="D136" s="317" t="s">
        <v>116</v>
      </c>
      <c r="E136" s="53"/>
      <c r="F136" s="54"/>
      <c r="G136" s="53"/>
      <c r="H136" s="55"/>
      <c r="I136" s="53"/>
      <c r="J136" s="55"/>
      <c r="K136" s="55"/>
      <c r="L136" s="55"/>
      <c r="M136" s="55"/>
      <c r="N136" s="55"/>
      <c r="O136" s="55"/>
      <c r="P136" s="55"/>
    </row>
    <row r="137" spans="3:16" ht="12.75">
      <c r="C137" s="53"/>
      <c r="D137" s="52"/>
      <c r="E137" s="53"/>
      <c r="F137" s="54"/>
      <c r="G137" s="53"/>
      <c r="H137" s="55"/>
      <c r="I137" s="53"/>
      <c r="J137" s="55"/>
      <c r="K137" s="55"/>
      <c r="L137" s="55"/>
      <c r="M137" s="55"/>
      <c r="N137" s="55"/>
      <c r="O137" s="55"/>
      <c r="P137" s="55"/>
    </row>
    <row r="138" spans="3:16" ht="12.75">
      <c r="C138" s="53"/>
      <c r="D138" s="52"/>
      <c r="E138" s="53"/>
      <c r="F138" s="54"/>
      <c r="G138" s="53"/>
      <c r="H138" s="55"/>
      <c r="I138" s="53"/>
      <c r="J138" s="55"/>
      <c r="K138" s="55"/>
      <c r="L138" s="55"/>
      <c r="M138" s="55"/>
      <c r="N138" s="55"/>
      <c r="O138" s="55"/>
      <c r="P138" s="55"/>
    </row>
    <row r="139" spans="3:18" ht="13.5" thickBot="1">
      <c r="C139" s="53"/>
      <c r="D139" s="52"/>
      <c r="E139" s="53"/>
      <c r="F139" s="54"/>
      <c r="G139" s="53"/>
      <c r="H139" s="55"/>
      <c r="I139" s="53"/>
      <c r="J139" s="55"/>
      <c r="K139" s="55"/>
      <c r="L139" s="55"/>
      <c r="M139" s="55"/>
      <c r="N139" s="55"/>
      <c r="O139" s="55"/>
      <c r="P139" s="55"/>
      <c r="R139" s="3"/>
    </row>
    <row r="140" spans="3:16" ht="14.25" thickBot="1" thickTop="1">
      <c r="C140" s="53"/>
      <c r="D140" s="52"/>
      <c r="E140" s="53"/>
      <c r="F140" s="54"/>
      <c r="G140" s="53"/>
      <c r="H140" s="55"/>
      <c r="I140" s="53"/>
      <c r="J140" s="258" t="s">
        <v>131</v>
      </c>
      <c r="K140" s="50">
        <v>2008</v>
      </c>
      <c r="L140" s="181">
        <f>+K140+1</f>
        <v>2009</v>
      </c>
      <c r="M140" s="181">
        <f>+L140+1</f>
        <v>2010</v>
      </c>
      <c r="N140" s="182">
        <f>+M140+1</f>
        <v>2011</v>
      </c>
      <c r="O140" s="356">
        <f>+N140+1</f>
        <v>2012</v>
      </c>
      <c r="P140" s="182">
        <f>+O140+1</f>
        <v>2013</v>
      </c>
    </row>
    <row r="141" spans="3:20" s="96" customFormat="1" ht="16.5" thickTop="1">
      <c r="C141" s="90"/>
      <c r="D141" s="91"/>
      <c r="E141" s="92"/>
      <c r="F141" s="93"/>
      <c r="G141" s="92"/>
      <c r="H141" s="92"/>
      <c r="I141" s="93"/>
      <c r="J141" s="272"/>
      <c r="K141" s="272"/>
      <c r="L141" s="273"/>
      <c r="M141" s="273"/>
      <c r="N141" s="365"/>
      <c r="O141" s="359"/>
      <c r="P141" s="94"/>
      <c r="Q141" s="95"/>
      <c r="R141" s="95"/>
      <c r="S141" s="198"/>
      <c r="T141" s="198"/>
    </row>
    <row r="142" spans="3:20" s="23" customFormat="1" ht="16.5" customHeight="1">
      <c r="C142" s="97"/>
      <c r="D142" s="98" t="s">
        <v>25</v>
      </c>
      <c r="E142" s="97"/>
      <c r="F142" s="99"/>
      <c r="G142" s="97"/>
      <c r="H142" s="97"/>
      <c r="I142" s="99"/>
      <c r="J142" s="101">
        <f>+J121+J126+J131</f>
        <v>53300</v>
      </c>
      <c r="K142" s="101">
        <f>+K153+K158+K163</f>
        <v>817232</v>
      </c>
      <c r="L142" s="101">
        <f>+L153+L158+L163</f>
        <v>23114473</v>
      </c>
      <c r="M142" s="361">
        <f>+M153+M158+M163</f>
        <v>13765824</v>
      </c>
      <c r="N142" s="102">
        <f>+N153+N158+N163</f>
        <v>7077766</v>
      </c>
      <c r="O142" s="100">
        <f>+O121+O126+O131</f>
        <v>1000000</v>
      </c>
      <c r="P142" s="102">
        <f>+P121+P126+P131</f>
        <v>3200000</v>
      </c>
      <c r="Q142" s="103"/>
      <c r="R142" s="103"/>
      <c r="S142" s="198"/>
      <c r="T142" s="198"/>
    </row>
    <row r="143" spans="3:20" s="109" customFormat="1" ht="16.5" customHeight="1">
      <c r="C143" s="104"/>
      <c r="D143" s="490" t="s">
        <v>121</v>
      </c>
      <c r="E143" s="491"/>
      <c r="F143" s="491"/>
      <c r="G143" s="491"/>
      <c r="H143" s="491"/>
      <c r="I143" s="492"/>
      <c r="J143" s="106">
        <f>J154+J155+J156+J159+J160+J161+J164+J165+J166</f>
        <v>53300</v>
      </c>
      <c r="K143" s="106">
        <f>K154+K155+K156+K159+K160+K161+K164+K165+K166</f>
        <v>684504</v>
      </c>
      <c r="L143" s="106">
        <f>L154+L155+L156+L159+L160+L161+L164+L165+L166</f>
        <v>9803812.45</v>
      </c>
      <c r="M143" s="362">
        <f>M154+M155+M156+M159+M160+M161+M164+M165+M166</f>
        <v>3807242.1</v>
      </c>
      <c r="N143" s="107">
        <f>N154+N155+N156+N159+N160+N161+N164+N165+N166</f>
        <v>1574068</v>
      </c>
      <c r="O143" s="105">
        <f>+O122+O127+O132</f>
        <v>150000</v>
      </c>
      <c r="P143" s="107">
        <f>+P122+P127+P132</f>
        <v>480000</v>
      </c>
      <c r="Q143" s="108"/>
      <c r="R143" s="108"/>
      <c r="S143" s="203"/>
      <c r="T143" s="203">
        <f>SUM(J143:Q143)</f>
        <v>16552926.549999999</v>
      </c>
    </row>
    <row r="144" spans="3:20" s="109" customFormat="1" ht="16.5" customHeight="1">
      <c r="C144" s="104"/>
      <c r="D144" s="493" t="s">
        <v>122</v>
      </c>
      <c r="E144" s="496"/>
      <c r="F144" s="496"/>
      <c r="G144" s="496"/>
      <c r="H144" s="496"/>
      <c r="I144" s="497"/>
      <c r="J144" s="312">
        <f>J154+J159+J164</f>
        <v>52000</v>
      </c>
      <c r="K144" s="312">
        <f>K154+K159+K164</f>
        <v>664504</v>
      </c>
      <c r="L144" s="312">
        <f>L154+L159+L164</f>
        <v>4827412.45</v>
      </c>
      <c r="M144" s="363">
        <f>M154+M159+M164</f>
        <v>1399566.0999999999</v>
      </c>
      <c r="N144" s="313">
        <f>N154+N159+N164</f>
        <v>120900</v>
      </c>
      <c r="O144" s="105"/>
      <c r="P144" s="107"/>
      <c r="Q144" s="108"/>
      <c r="R144" s="108"/>
      <c r="S144" s="203"/>
      <c r="T144" s="203">
        <f>SUM(J144:Q144)</f>
        <v>7064382.55</v>
      </c>
    </row>
    <row r="145" spans="3:20" s="109" customFormat="1" ht="16.5" customHeight="1" hidden="1">
      <c r="C145" s="104"/>
      <c r="D145" s="493" t="s">
        <v>107</v>
      </c>
      <c r="E145" s="494"/>
      <c r="F145" s="494"/>
      <c r="G145" s="494"/>
      <c r="H145" s="494"/>
      <c r="I145" s="495"/>
      <c r="J145" s="312"/>
      <c r="K145" s="312"/>
      <c r="L145" s="312"/>
      <c r="M145" s="363"/>
      <c r="N145" s="107"/>
      <c r="O145" s="105"/>
      <c r="P145" s="107"/>
      <c r="Q145" s="108"/>
      <c r="R145" s="108"/>
      <c r="S145" s="203"/>
      <c r="T145" s="203">
        <f>SUM(J145:Q145)</f>
        <v>0</v>
      </c>
    </row>
    <row r="146" spans="3:20" s="109" customFormat="1" ht="16.5" customHeight="1">
      <c r="C146" s="104"/>
      <c r="D146" s="493" t="s">
        <v>113</v>
      </c>
      <c r="E146" s="496"/>
      <c r="F146" s="496"/>
      <c r="G146" s="496"/>
      <c r="H146" s="496"/>
      <c r="I146" s="497"/>
      <c r="J146" s="312">
        <f aca="true" t="shared" si="31" ref="J146:N147">J155+J160+J165</f>
        <v>0</v>
      </c>
      <c r="K146" s="312">
        <f t="shared" si="31"/>
        <v>0</v>
      </c>
      <c r="L146" s="312">
        <f t="shared" si="31"/>
        <v>2911846</v>
      </c>
      <c r="M146" s="363">
        <f t="shared" si="31"/>
        <v>1805700</v>
      </c>
      <c r="N146" s="313">
        <f t="shared" si="31"/>
        <v>1089800</v>
      </c>
      <c r="O146" s="105"/>
      <c r="P146" s="107"/>
      <c r="Q146" s="108"/>
      <c r="R146" s="108"/>
      <c r="S146" s="203"/>
      <c r="T146" s="203"/>
    </row>
    <row r="147" spans="3:20" s="109" customFormat="1" ht="16.5" customHeight="1">
      <c r="C147" s="104"/>
      <c r="D147" s="493" t="s">
        <v>114</v>
      </c>
      <c r="E147" s="496"/>
      <c r="F147" s="496"/>
      <c r="G147" s="496"/>
      <c r="H147" s="496"/>
      <c r="I147" s="497"/>
      <c r="J147" s="312">
        <f t="shared" si="31"/>
        <v>1300</v>
      </c>
      <c r="K147" s="312">
        <f t="shared" si="31"/>
        <v>20000</v>
      </c>
      <c r="L147" s="312">
        <f t="shared" si="31"/>
        <v>2064554</v>
      </c>
      <c r="M147" s="363">
        <f>M156+M161+M166</f>
        <v>601976</v>
      </c>
      <c r="N147" s="313">
        <f t="shared" si="31"/>
        <v>363368</v>
      </c>
      <c r="O147" s="105"/>
      <c r="P147" s="107"/>
      <c r="Q147" s="108"/>
      <c r="R147" s="108"/>
      <c r="S147" s="203"/>
      <c r="T147" s="203">
        <f>SUM(J147:Q147)</f>
        <v>3051198</v>
      </c>
    </row>
    <row r="148" spans="3:21" s="109" customFormat="1" ht="16.5" customHeight="1">
      <c r="C148" s="104"/>
      <c r="D148" s="490" t="s">
        <v>124</v>
      </c>
      <c r="E148" s="491"/>
      <c r="F148" s="491"/>
      <c r="G148" s="491"/>
      <c r="H148" s="491"/>
      <c r="I148" s="492"/>
      <c r="J148" s="276">
        <f>+SUM(J26:J28)+SUM(J63:J65)+SUM(J107:J112)</f>
        <v>0</v>
      </c>
      <c r="K148" s="276">
        <f>+K157+K162+K167</f>
        <v>132728</v>
      </c>
      <c r="L148" s="276">
        <f>+L157+L162+L167</f>
        <v>13310660.55</v>
      </c>
      <c r="M148" s="364">
        <f>+M157+M162+M167</f>
        <v>9958581.9</v>
      </c>
      <c r="N148" s="277">
        <f>+N157+N162+N167</f>
        <v>5503698</v>
      </c>
      <c r="O148" s="105">
        <f>+SUM(O26:O28)+SUM(O63:O65)+SUM(O107:O112)</f>
        <v>850000</v>
      </c>
      <c r="P148" s="107">
        <f>+SUM(P26:P28)+SUM(P63:P65)+SUM(P107:P112)</f>
        <v>2720000</v>
      </c>
      <c r="Q148" s="110"/>
      <c r="R148" s="110"/>
      <c r="S148" s="198"/>
      <c r="T148" s="203">
        <f>SUM(J148:Q148)</f>
        <v>32475668.450000003</v>
      </c>
      <c r="U148" s="293">
        <f>J148+K148+L148+M148</f>
        <v>23401970.450000003</v>
      </c>
    </row>
    <row r="149" spans="3:20" s="23" customFormat="1" ht="16.5" customHeight="1" thickBot="1">
      <c r="C149" s="97"/>
      <c r="D149" s="111"/>
      <c r="E149" s="112"/>
      <c r="F149" s="113"/>
      <c r="G149" s="112"/>
      <c r="H149" s="112"/>
      <c r="I149" s="113"/>
      <c r="J149" s="274"/>
      <c r="K149" s="274"/>
      <c r="L149" s="275"/>
      <c r="M149" s="275"/>
      <c r="N149" s="366"/>
      <c r="O149" s="360"/>
      <c r="P149" s="114"/>
      <c r="Q149" s="97"/>
      <c r="R149" s="97"/>
      <c r="S149" s="198"/>
      <c r="T149" s="198"/>
    </row>
    <row r="150" spans="3:16" ht="13.5" thickTop="1">
      <c r="C150" s="53"/>
      <c r="D150" s="52"/>
      <c r="E150" s="53"/>
      <c r="F150" s="54"/>
      <c r="G150" s="53"/>
      <c r="H150" s="55"/>
      <c r="I150" s="53"/>
      <c r="J150" s="55"/>
      <c r="K150" s="55"/>
      <c r="L150" s="55"/>
      <c r="M150" s="55"/>
      <c r="N150" s="55"/>
      <c r="O150" s="55"/>
      <c r="P150" s="55"/>
    </row>
    <row r="151" spans="3:16" ht="12.75">
      <c r="C151" s="53"/>
      <c r="D151" s="52"/>
      <c r="E151" s="53"/>
      <c r="F151" s="54"/>
      <c r="G151" s="53"/>
      <c r="H151" s="55"/>
      <c r="I151" s="53"/>
      <c r="J151" s="55"/>
      <c r="K151" s="55"/>
      <c r="L151" s="55"/>
      <c r="M151" s="55"/>
      <c r="N151" s="55"/>
      <c r="O151" s="55"/>
      <c r="P151" s="55"/>
    </row>
    <row r="152" spans="3:16" ht="12.75">
      <c r="C152" s="53"/>
      <c r="D152" s="52"/>
      <c r="E152" s="53"/>
      <c r="F152" s="54"/>
      <c r="G152" s="53"/>
      <c r="H152" s="55"/>
      <c r="I152" s="251"/>
      <c r="J152" s="314">
        <v>2007</v>
      </c>
      <c r="K152" s="314">
        <v>2008</v>
      </c>
      <c r="L152" s="314">
        <v>2009</v>
      </c>
      <c r="M152" s="314">
        <v>2010</v>
      </c>
      <c r="N152" s="55">
        <v>2011</v>
      </c>
      <c r="O152" s="55"/>
      <c r="P152" s="55"/>
    </row>
    <row r="153" spans="3:16" ht="12.75">
      <c r="C153" s="53"/>
      <c r="D153" s="52"/>
      <c r="E153" s="53"/>
      <c r="F153" s="320" t="s">
        <v>125</v>
      </c>
      <c r="G153" s="53"/>
      <c r="H153" s="55"/>
      <c r="I153" s="314" t="s">
        <v>9</v>
      </c>
      <c r="J153" s="315">
        <v>52000</v>
      </c>
      <c r="K153" s="315">
        <v>262232</v>
      </c>
      <c r="L153" s="315">
        <v>5120659</v>
      </c>
      <c r="M153" s="315">
        <v>2154096</v>
      </c>
      <c r="N153" s="55">
        <v>6000</v>
      </c>
      <c r="O153" s="55"/>
      <c r="P153" s="55"/>
    </row>
    <row r="154" spans="3:16" ht="12.75">
      <c r="C154" s="53"/>
      <c r="D154" s="52"/>
      <c r="E154" s="53"/>
      <c r="F154" s="320" t="s">
        <v>126</v>
      </c>
      <c r="G154" s="53"/>
      <c r="H154" s="55"/>
      <c r="I154" s="321" t="s">
        <v>115</v>
      </c>
      <c r="J154" s="315">
        <v>52000</v>
      </c>
      <c r="K154" s="315">
        <v>144504</v>
      </c>
      <c r="L154" s="315">
        <v>2255000</v>
      </c>
      <c r="M154" s="315">
        <v>622614.4</v>
      </c>
      <c r="N154" s="55">
        <v>900</v>
      </c>
      <c r="O154" s="55"/>
      <c r="P154" s="55"/>
    </row>
    <row r="155" spans="3:16" ht="12.75">
      <c r="C155" s="53"/>
      <c r="D155" s="52"/>
      <c r="E155" s="53"/>
      <c r="F155" s="54"/>
      <c r="G155" s="53"/>
      <c r="H155" s="55"/>
      <c r="I155" s="322" t="s">
        <v>118</v>
      </c>
      <c r="J155" s="315">
        <v>0</v>
      </c>
      <c r="K155" s="315">
        <v>0</v>
      </c>
      <c r="L155" s="315">
        <v>0</v>
      </c>
      <c r="M155" s="315">
        <v>0</v>
      </c>
      <c r="N155" s="55">
        <v>0</v>
      </c>
      <c r="O155" s="55"/>
      <c r="P155" s="55"/>
    </row>
    <row r="156" spans="3:16" ht="12.75">
      <c r="C156" s="53"/>
      <c r="D156" s="52"/>
      <c r="E156" s="53"/>
      <c r="F156" s="54"/>
      <c r="G156" s="53"/>
      <c r="H156" s="55"/>
      <c r="I156" s="322" t="s">
        <v>119</v>
      </c>
      <c r="J156" s="315">
        <v>0</v>
      </c>
      <c r="K156" s="315">
        <v>0</v>
      </c>
      <c r="L156" s="315">
        <v>0</v>
      </c>
      <c r="M156" s="315">
        <v>0</v>
      </c>
      <c r="N156" s="55">
        <v>0</v>
      </c>
      <c r="O156" s="55"/>
      <c r="P156" s="55"/>
    </row>
    <row r="157" spans="9:14" ht="12.75">
      <c r="I157" s="322" t="s">
        <v>120</v>
      </c>
      <c r="J157" s="316">
        <v>0</v>
      </c>
      <c r="K157" s="316">
        <v>117728</v>
      </c>
      <c r="L157" s="316">
        <v>2865659</v>
      </c>
      <c r="M157" s="316">
        <v>1531481.6</v>
      </c>
      <c r="N157" s="1">
        <v>5100</v>
      </c>
    </row>
    <row r="158" spans="9:14" ht="12.75">
      <c r="I158" s="323" t="s">
        <v>9</v>
      </c>
      <c r="J158" s="316">
        <v>1300</v>
      </c>
      <c r="K158" s="316">
        <v>520000</v>
      </c>
      <c r="L158" s="316">
        <v>12691350</v>
      </c>
      <c r="M158" s="316">
        <v>11090050</v>
      </c>
      <c r="N158" s="1">
        <v>7071766</v>
      </c>
    </row>
    <row r="159" spans="9:14" ht="12.75">
      <c r="I159" s="321" t="s">
        <v>115</v>
      </c>
      <c r="J159" s="316">
        <v>0</v>
      </c>
      <c r="K159" s="316">
        <v>500000</v>
      </c>
      <c r="L159" s="316">
        <v>1400000</v>
      </c>
      <c r="M159" s="316">
        <v>698700</v>
      </c>
      <c r="N159" s="1">
        <v>120000</v>
      </c>
    </row>
    <row r="160" spans="9:14" ht="12.75">
      <c r="I160" s="322" t="s">
        <v>118</v>
      </c>
      <c r="J160" s="316">
        <v>0</v>
      </c>
      <c r="K160" s="316">
        <v>0</v>
      </c>
      <c r="L160" s="316">
        <v>1806700</v>
      </c>
      <c r="M160" s="316">
        <v>1805700</v>
      </c>
      <c r="N160" s="1">
        <v>1089800</v>
      </c>
    </row>
    <row r="161" spans="9:14" ht="12.75">
      <c r="I161" s="322" t="s">
        <v>119</v>
      </c>
      <c r="J161" s="316">
        <v>1300</v>
      </c>
      <c r="K161" s="316">
        <v>20000</v>
      </c>
      <c r="L161" s="316">
        <v>1496366</v>
      </c>
      <c r="M161" s="316">
        <v>601976</v>
      </c>
      <c r="N161" s="1">
        <v>363368</v>
      </c>
    </row>
    <row r="162" spans="9:14" ht="12.75">
      <c r="I162" s="322" t="s">
        <v>120</v>
      </c>
      <c r="J162" s="316">
        <v>0</v>
      </c>
      <c r="K162" s="316">
        <v>0</v>
      </c>
      <c r="L162" s="316">
        <v>7988284</v>
      </c>
      <c r="M162" s="316">
        <v>7983674</v>
      </c>
      <c r="N162" s="1">
        <v>5498598</v>
      </c>
    </row>
    <row r="163" spans="9:14" ht="12.75">
      <c r="I163" s="323" t="s">
        <v>9</v>
      </c>
      <c r="J163" s="316">
        <v>0</v>
      </c>
      <c r="K163" s="316">
        <v>35000</v>
      </c>
      <c r="L163" s="316">
        <v>5302464</v>
      </c>
      <c r="M163" s="316">
        <v>521678</v>
      </c>
      <c r="N163" s="1">
        <v>0</v>
      </c>
    </row>
    <row r="164" spans="9:14" ht="12.75">
      <c r="I164" s="321" t="s">
        <v>115</v>
      </c>
      <c r="J164" s="316">
        <v>0</v>
      </c>
      <c r="K164" s="316">
        <v>20000</v>
      </c>
      <c r="L164" s="316">
        <v>1172412.45</v>
      </c>
      <c r="M164" s="316">
        <v>78251.7</v>
      </c>
      <c r="N164" s="1">
        <v>0</v>
      </c>
    </row>
    <row r="165" spans="9:14" ht="12.75">
      <c r="I165" s="322" t="s">
        <v>118</v>
      </c>
      <c r="J165" s="316">
        <v>0</v>
      </c>
      <c r="K165" s="316">
        <v>0</v>
      </c>
      <c r="L165" s="316">
        <v>1105146</v>
      </c>
      <c r="M165" s="316">
        <v>0</v>
      </c>
      <c r="N165" s="1">
        <v>0</v>
      </c>
    </row>
    <row r="166" spans="9:14" ht="12.75">
      <c r="I166" s="322" t="s">
        <v>119</v>
      </c>
      <c r="J166" s="316">
        <v>0</v>
      </c>
      <c r="K166" s="316">
        <v>0</v>
      </c>
      <c r="L166" s="316">
        <v>568188</v>
      </c>
      <c r="M166" s="316">
        <v>0</v>
      </c>
      <c r="N166" s="1">
        <v>0</v>
      </c>
    </row>
    <row r="167" spans="9:14" ht="12.75">
      <c r="I167" s="322" t="s">
        <v>120</v>
      </c>
      <c r="J167" s="316">
        <v>0</v>
      </c>
      <c r="K167" s="316">
        <v>15000</v>
      </c>
      <c r="L167" s="316">
        <v>2456717.55</v>
      </c>
      <c r="M167" s="316">
        <v>443426.3</v>
      </c>
      <c r="N167" s="1">
        <v>0</v>
      </c>
    </row>
    <row r="169" spans="11:14" ht="12.75">
      <c r="K169" s="3">
        <f>K153+K158+K163</f>
        <v>817232</v>
      </c>
      <c r="L169" s="3">
        <f>L153+L158+L163</f>
        <v>23114473</v>
      </c>
      <c r="M169" s="3">
        <f>M153+M158+M163</f>
        <v>13765824</v>
      </c>
      <c r="N169" s="3">
        <f>N153+N158+N163</f>
        <v>7077766</v>
      </c>
    </row>
  </sheetData>
  <mergeCells count="120">
    <mergeCell ref="J42:N42"/>
    <mergeCell ref="J8:N8"/>
    <mergeCell ref="A50:A52"/>
    <mergeCell ref="E93:E95"/>
    <mergeCell ref="A93:A96"/>
    <mergeCell ref="A53:A54"/>
    <mergeCell ref="A79:A80"/>
    <mergeCell ref="C46:C49"/>
    <mergeCell ref="C50:C52"/>
    <mergeCell ref="D46:D49"/>
    <mergeCell ref="R89:R92"/>
    <mergeCell ref="R93:R96"/>
    <mergeCell ref="E89:E91"/>
    <mergeCell ref="E50:E52"/>
    <mergeCell ref="R50:R52"/>
    <mergeCell ref="R81:R82"/>
    <mergeCell ref="R83:R84"/>
    <mergeCell ref="R87:R88"/>
    <mergeCell ref="D50:D52"/>
    <mergeCell ref="B50:B52"/>
    <mergeCell ref="C93:C96"/>
    <mergeCell ref="B93:B96"/>
    <mergeCell ref="D53:D54"/>
    <mergeCell ref="C89:C92"/>
    <mergeCell ref="B89:B92"/>
    <mergeCell ref="B53:B54"/>
    <mergeCell ref="C53:C54"/>
    <mergeCell ref="D143:I143"/>
    <mergeCell ref="D145:I145"/>
    <mergeCell ref="D148:I148"/>
    <mergeCell ref="D144:I144"/>
    <mergeCell ref="D147:I147"/>
    <mergeCell ref="D146:I146"/>
    <mergeCell ref="E4:I4"/>
    <mergeCell ref="E5:I5"/>
    <mergeCell ref="A8:A9"/>
    <mergeCell ref="B8:B9"/>
    <mergeCell ref="C8:C9"/>
    <mergeCell ref="D8:D9"/>
    <mergeCell ref="R8:R9"/>
    <mergeCell ref="A10:A11"/>
    <mergeCell ref="B10:B11"/>
    <mergeCell ref="C10:C11"/>
    <mergeCell ref="D10:D11"/>
    <mergeCell ref="E10:E11"/>
    <mergeCell ref="R10:R11"/>
    <mergeCell ref="A12:A13"/>
    <mergeCell ref="B12:B13"/>
    <mergeCell ref="C12:C13"/>
    <mergeCell ref="D12:D13"/>
    <mergeCell ref="E12:E13"/>
    <mergeCell ref="R12:R13"/>
    <mergeCell ref="D16:D17"/>
    <mergeCell ref="E38:I38"/>
    <mergeCell ref="E16:E17"/>
    <mergeCell ref="E39:I39"/>
    <mergeCell ref="A42:A43"/>
    <mergeCell ref="B42:B43"/>
    <mergeCell ref="C42:C43"/>
    <mergeCell ref="D42:D43"/>
    <mergeCell ref="R42:R43"/>
    <mergeCell ref="R44:R45"/>
    <mergeCell ref="A46:A49"/>
    <mergeCell ref="A44:A45"/>
    <mergeCell ref="B44:B45"/>
    <mergeCell ref="C44:C45"/>
    <mergeCell ref="E44:E45"/>
    <mergeCell ref="B46:B49"/>
    <mergeCell ref="R46:R49"/>
    <mergeCell ref="E46:E49"/>
    <mergeCell ref="A89:A92"/>
    <mergeCell ref="R53:R54"/>
    <mergeCell ref="E73:I73"/>
    <mergeCell ref="E74:I74"/>
    <mergeCell ref="D77:D78"/>
    <mergeCell ref="J77:L77"/>
    <mergeCell ref="R77:R78"/>
    <mergeCell ref="E53:E54"/>
    <mergeCell ref="E79:E80"/>
    <mergeCell ref="R79:R80"/>
    <mergeCell ref="A77:A78"/>
    <mergeCell ref="B77:B78"/>
    <mergeCell ref="C77:C78"/>
    <mergeCell ref="B79:B80"/>
    <mergeCell ref="A83:A84"/>
    <mergeCell ref="B83:B84"/>
    <mergeCell ref="C83:C84"/>
    <mergeCell ref="E83:E84"/>
    <mergeCell ref="A81:A82"/>
    <mergeCell ref="B81:B82"/>
    <mergeCell ref="C81:C82"/>
    <mergeCell ref="E81:E82"/>
    <mergeCell ref="A85:A86"/>
    <mergeCell ref="B85:B86"/>
    <mergeCell ref="C85:C86"/>
    <mergeCell ref="E85:E86"/>
    <mergeCell ref="A87:A88"/>
    <mergeCell ref="B87:B88"/>
    <mergeCell ref="D87:D88"/>
    <mergeCell ref="E87:E88"/>
    <mergeCell ref="R97:R98"/>
    <mergeCell ref="A76:D76"/>
    <mergeCell ref="A7:D7"/>
    <mergeCell ref="A41:K41"/>
    <mergeCell ref="C70:K70"/>
    <mergeCell ref="A97:A98"/>
    <mergeCell ref="B97:B98"/>
    <mergeCell ref="C97:C98"/>
    <mergeCell ref="E97:E98"/>
    <mergeCell ref="R85:R86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</mergeCells>
  <printOptions/>
  <pageMargins left="0.33" right="0.49" top="1.34" bottom="0.78" header="0.87" footer="0.5118110236220472"/>
  <pageSetup horizontalDpi="600" verticalDpi="600" orientation="landscape" paperSize="9" scale="80" r:id="rId1"/>
  <headerFooter alignWithMargins="0">
    <oddHeader>&amp;RZałącznik Nr 3
do Uchwały nr XV/157/2008
&amp;P</oddHeader>
  </headerFooter>
  <rowBreaks count="3" manualBreakCount="3">
    <brk id="34" max="255" man="1"/>
    <brk id="69" max="255" man="1"/>
    <brk id="115" max="17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3.57421875" style="149" customWidth="1"/>
    <col min="2" max="2" width="62.57421875" style="150" customWidth="1"/>
    <col min="3" max="3" width="9.00390625" style="149" customWidth="1"/>
    <col min="4" max="4" width="18.140625" style="149" customWidth="1"/>
    <col min="5" max="5" width="10.28125" style="149" customWidth="1"/>
    <col min="6" max="6" width="10.57421875" style="149" customWidth="1"/>
    <col min="7" max="7" width="11.28125" style="149" customWidth="1"/>
    <col min="8" max="8" width="11.140625" style="149" customWidth="1"/>
    <col min="9" max="9" width="11.421875" style="149" customWidth="1"/>
    <col min="10" max="10" width="11.00390625" style="149" customWidth="1"/>
    <col min="11" max="11" width="11.421875" style="149" customWidth="1"/>
    <col min="12" max="12" width="11.57421875" style="149" customWidth="1"/>
    <col min="13" max="16384" width="9.00390625" style="149" customWidth="1"/>
  </cols>
  <sheetData>
    <row r="1" spans="1:9" s="134" customFormat="1" ht="15.75">
      <c r="A1" s="130"/>
      <c r="B1" s="130" t="s">
        <v>60</v>
      </c>
      <c r="C1" s="131"/>
      <c r="D1" s="132"/>
      <c r="E1" s="133"/>
      <c r="F1" s="133"/>
      <c r="G1" s="133"/>
      <c r="H1" s="133"/>
      <c r="I1" s="133"/>
    </row>
    <row r="2" spans="1:9" s="134" customFormat="1" ht="9" customHeight="1" thickBot="1">
      <c r="A2" s="130"/>
      <c r="B2" s="135"/>
      <c r="C2" s="131"/>
      <c r="D2" s="132"/>
      <c r="E2" s="133">
        <f>'[2]inwestycje_plan_W1'!I6</f>
      </c>
      <c r="F2" s="133">
        <f>'[2]inwestycje_plan_W1'!J6</f>
      </c>
      <c r="G2" s="133">
        <f>'[2]inwestycje_plan_W1'!K6</f>
      </c>
      <c r="H2" s="133">
        <f>'[2]inwestycje_plan_W1'!L6</f>
      </c>
      <c r="I2" s="133">
        <f>'[2]inwestycje_plan_W1'!N6</f>
      </c>
    </row>
    <row r="3" spans="1:11" s="134" customFormat="1" ht="13.5" thickTop="1">
      <c r="A3" s="512" t="s">
        <v>3</v>
      </c>
      <c r="B3" s="514" t="s">
        <v>4</v>
      </c>
      <c r="C3" s="136" t="s">
        <v>5</v>
      </c>
      <c r="D3" s="152" t="s">
        <v>61</v>
      </c>
      <c r="E3" s="516" t="s">
        <v>7</v>
      </c>
      <c r="F3" s="517"/>
      <c r="G3" s="517"/>
      <c r="H3" s="517"/>
      <c r="I3" s="517"/>
      <c r="J3" s="517"/>
      <c r="K3" s="518"/>
    </row>
    <row r="4" spans="1:11" s="134" customFormat="1" ht="13.5" thickBot="1">
      <c r="A4" s="513"/>
      <c r="B4" s="515"/>
      <c r="C4" s="151" t="s">
        <v>63</v>
      </c>
      <c r="D4" s="153" t="s">
        <v>62</v>
      </c>
      <c r="E4" s="137">
        <v>2007</v>
      </c>
      <c r="F4" s="138">
        <v>2008</v>
      </c>
      <c r="G4" s="138">
        <f>F4+1</f>
        <v>2009</v>
      </c>
      <c r="H4" s="138">
        <f>G4+1</f>
        <v>2010</v>
      </c>
      <c r="I4" s="138">
        <f>H4+1</f>
        <v>2011</v>
      </c>
      <c r="J4" s="138">
        <f>I4+1</f>
        <v>2012</v>
      </c>
      <c r="K4" s="187">
        <f>J4+1</f>
        <v>2013</v>
      </c>
    </row>
    <row r="5" spans="1:12" s="139" customFormat="1" ht="38.25" customHeight="1" thickTop="1">
      <c r="A5" s="154">
        <v>1</v>
      </c>
      <c r="B5" s="161" t="s">
        <v>74</v>
      </c>
      <c r="C5" s="168">
        <v>40.4</v>
      </c>
      <c r="D5" s="164">
        <v>18691732</v>
      </c>
      <c r="E5" s="157" t="e">
        <f>#REF!</f>
        <v>#REF!</v>
      </c>
      <c r="F5" s="157" t="e">
        <f>#REF!</f>
        <v>#REF!</v>
      </c>
      <c r="G5" s="157" t="e">
        <f>#REF!</f>
        <v>#REF!</v>
      </c>
      <c r="H5" s="157" t="e">
        <f>#REF!</f>
        <v>#REF!</v>
      </c>
      <c r="I5" s="157" t="e">
        <f>#REF!</f>
        <v>#REF!</v>
      </c>
      <c r="J5" s="157" t="e">
        <f>#REF!</f>
        <v>#REF!</v>
      </c>
      <c r="K5" s="207" t="e">
        <f>#REF!</f>
        <v>#REF!</v>
      </c>
      <c r="L5" s="217" t="e">
        <f>SUM(E5:K5)</f>
        <v>#REF!</v>
      </c>
    </row>
    <row r="6" spans="1:12" s="139" customFormat="1" ht="33" customHeight="1">
      <c r="A6" s="155">
        <f>A5+1</f>
        <v>2</v>
      </c>
      <c r="B6" s="162" t="s">
        <v>65</v>
      </c>
      <c r="C6" s="169">
        <v>38.5</v>
      </c>
      <c r="D6" s="166">
        <v>1055020</v>
      </c>
      <c r="E6" s="159">
        <v>7000</v>
      </c>
      <c r="F6" s="159">
        <v>200000</v>
      </c>
      <c r="G6" s="159">
        <v>848020</v>
      </c>
      <c r="H6" s="158">
        <v>0</v>
      </c>
      <c r="I6" s="188">
        <v>0</v>
      </c>
      <c r="J6" s="158">
        <v>0</v>
      </c>
      <c r="K6" s="208">
        <v>0</v>
      </c>
      <c r="L6" s="217">
        <f aca="true" t="shared" si="0" ref="L6:L21">SUM(E6:K6)</f>
        <v>1055020</v>
      </c>
    </row>
    <row r="7" spans="1:12" s="139" customFormat="1" ht="33" customHeight="1">
      <c r="A7" s="155">
        <f aca="true" t="shared" si="1" ref="A7:A15">A6+1</f>
        <v>3</v>
      </c>
      <c r="B7" s="162" t="s">
        <v>34</v>
      </c>
      <c r="C7" s="169">
        <v>38.2</v>
      </c>
      <c r="D7" s="166">
        <v>1500000</v>
      </c>
      <c r="E7" s="159">
        <v>1300</v>
      </c>
      <c r="F7" s="158">
        <v>500000</v>
      </c>
      <c r="G7" s="158">
        <v>500000</v>
      </c>
      <c r="H7" s="158">
        <v>498700</v>
      </c>
      <c r="I7" s="188">
        <v>0</v>
      </c>
      <c r="J7" s="158">
        <v>0</v>
      </c>
      <c r="K7" s="208">
        <v>0</v>
      </c>
      <c r="L7" s="217">
        <f t="shared" si="0"/>
        <v>1500000</v>
      </c>
    </row>
    <row r="8" spans="1:12" s="139" customFormat="1" ht="31.5" customHeight="1">
      <c r="A8" s="155">
        <f t="shared" si="1"/>
        <v>4</v>
      </c>
      <c r="B8" s="162" t="s">
        <v>64</v>
      </c>
      <c r="C8" s="169">
        <v>37.9</v>
      </c>
      <c r="D8" s="166">
        <v>3859046</v>
      </c>
      <c r="E8" s="159">
        <v>10000</v>
      </c>
      <c r="F8" s="159">
        <v>350000</v>
      </c>
      <c r="G8" s="159">
        <v>800000</v>
      </c>
      <c r="H8" s="158">
        <v>2699046</v>
      </c>
      <c r="I8" s="188">
        <v>0</v>
      </c>
      <c r="J8" s="158">
        <v>0</v>
      </c>
      <c r="K8" s="208">
        <v>0</v>
      </c>
      <c r="L8" s="217">
        <f t="shared" si="0"/>
        <v>3859046</v>
      </c>
    </row>
    <row r="9" spans="1:12" s="139" customFormat="1" ht="32.25" customHeight="1">
      <c r="A9" s="155">
        <f t="shared" si="1"/>
        <v>5</v>
      </c>
      <c r="B9" s="162" t="s">
        <v>66</v>
      </c>
      <c r="C9" s="169">
        <v>36.2</v>
      </c>
      <c r="D9" s="166">
        <v>354398</v>
      </c>
      <c r="E9" s="159">
        <v>3000</v>
      </c>
      <c r="F9" s="159">
        <v>80000</v>
      </c>
      <c r="G9" s="159">
        <v>271398</v>
      </c>
      <c r="H9" s="158">
        <v>0</v>
      </c>
      <c r="I9" s="188">
        <v>0</v>
      </c>
      <c r="J9" s="158">
        <v>0</v>
      </c>
      <c r="K9" s="208">
        <v>0</v>
      </c>
      <c r="L9" s="217">
        <f t="shared" si="0"/>
        <v>354398</v>
      </c>
    </row>
    <row r="10" spans="1:12" s="139" customFormat="1" ht="33" customHeight="1">
      <c r="A10" s="155">
        <f t="shared" si="1"/>
        <v>6</v>
      </c>
      <c r="B10" s="162" t="s">
        <v>28</v>
      </c>
      <c r="C10" s="169">
        <v>31.2</v>
      </c>
      <c r="D10" s="167">
        <v>2673497</v>
      </c>
      <c r="E10" s="159">
        <v>50000</v>
      </c>
      <c r="F10" s="159">
        <v>200000</v>
      </c>
      <c r="G10" s="159">
        <v>1200000</v>
      </c>
      <c r="H10" s="158">
        <v>1223497</v>
      </c>
      <c r="I10" s="188">
        <v>0</v>
      </c>
      <c r="J10" s="158">
        <v>0</v>
      </c>
      <c r="K10" s="208">
        <v>0</v>
      </c>
      <c r="L10" s="217">
        <f t="shared" si="0"/>
        <v>2673497</v>
      </c>
    </row>
    <row r="11" spans="1:12" s="139" customFormat="1" ht="33" customHeight="1">
      <c r="A11" s="155">
        <f t="shared" si="1"/>
        <v>7</v>
      </c>
      <c r="B11" s="163" t="s">
        <v>70</v>
      </c>
      <c r="C11" s="169">
        <v>28</v>
      </c>
      <c r="D11" s="166">
        <v>5000000</v>
      </c>
      <c r="E11" s="159">
        <v>0</v>
      </c>
      <c r="F11" s="158">
        <v>0</v>
      </c>
      <c r="G11" s="158">
        <v>0</v>
      </c>
      <c r="H11" s="158">
        <v>0</v>
      </c>
      <c r="I11" s="188">
        <v>800000</v>
      </c>
      <c r="J11" s="158">
        <v>1000000</v>
      </c>
      <c r="K11" s="208">
        <v>3200000</v>
      </c>
      <c r="L11" s="217">
        <f t="shared" si="0"/>
        <v>5000000</v>
      </c>
    </row>
    <row r="12" spans="1:12" s="139" customFormat="1" ht="32.25" customHeight="1">
      <c r="A12" s="155">
        <f t="shared" si="1"/>
        <v>8</v>
      </c>
      <c r="B12" s="162" t="s">
        <v>67</v>
      </c>
      <c r="C12" s="169">
        <v>25.9</v>
      </c>
      <c r="D12" s="166">
        <v>1344472</v>
      </c>
      <c r="E12" s="159">
        <v>0</v>
      </c>
      <c r="F12" s="159">
        <v>8000</v>
      </c>
      <c r="G12" s="159">
        <v>800000</v>
      </c>
      <c r="H12" s="158">
        <v>536472</v>
      </c>
      <c r="I12" s="188">
        <v>0</v>
      </c>
      <c r="J12" s="158">
        <v>0</v>
      </c>
      <c r="K12" s="208">
        <v>0</v>
      </c>
      <c r="L12" s="217">
        <f t="shared" si="0"/>
        <v>1344472</v>
      </c>
    </row>
    <row r="13" spans="1:12" s="139" customFormat="1" ht="33" customHeight="1">
      <c r="A13" s="155">
        <f t="shared" si="1"/>
        <v>9</v>
      </c>
      <c r="B13" s="162" t="s">
        <v>68</v>
      </c>
      <c r="C13" s="169">
        <v>25</v>
      </c>
      <c r="D13" s="166">
        <v>958841</v>
      </c>
      <c r="E13" s="159">
        <v>0</v>
      </c>
      <c r="F13" s="159">
        <v>6000</v>
      </c>
      <c r="G13" s="159">
        <v>300000</v>
      </c>
      <c r="H13" s="158">
        <v>652841</v>
      </c>
      <c r="I13" s="188">
        <v>0</v>
      </c>
      <c r="J13" s="158">
        <v>0</v>
      </c>
      <c r="K13" s="208">
        <v>0</v>
      </c>
      <c r="L13" s="217">
        <f t="shared" si="0"/>
        <v>958841</v>
      </c>
    </row>
    <row r="14" spans="1:12" s="139" customFormat="1" ht="33" customHeight="1">
      <c r="A14" s="155">
        <f t="shared" si="1"/>
        <v>10</v>
      </c>
      <c r="B14" s="162" t="s">
        <v>69</v>
      </c>
      <c r="C14" s="169" t="s">
        <v>59</v>
      </c>
      <c r="D14" s="167">
        <v>368365</v>
      </c>
      <c r="E14" s="159">
        <v>0</v>
      </c>
      <c r="F14" s="159">
        <v>3000</v>
      </c>
      <c r="G14" s="159">
        <v>250000</v>
      </c>
      <c r="H14" s="158">
        <v>115365</v>
      </c>
      <c r="I14" s="188">
        <v>0</v>
      </c>
      <c r="J14" s="209">
        <v>0</v>
      </c>
      <c r="K14" s="210">
        <v>0</v>
      </c>
      <c r="L14" s="217">
        <f t="shared" si="0"/>
        <v>368365</v>
      </c>
    </row>
    <row r="15" spans="1:12" s="139" customFormat="1" ht="33" customHeight="1">
      <c r="A15" s="155">
        <f t="shared" si="1"/>
        <v>11</v>
      </c>
      <c r="B15" s="162" t="s">
        <v>73</v>
      </c>
      <c r="C15" s="169">
        <v>17.5</v>
      </c>
      <c r="D15" s="167">
        <v>950000</v>
      </c>
      <c r="E15" s="159">
        <v>0</v>
      </c>
      <c r="F15" s="159">
        <v>200000</v>
      </c>
      <c r="G15" s="159">
        <v>750000</v>
      </c>
      <c r="H15" s="158">
        <v>0</v>
      </c>
      <c r="I15" s="188">
        <v>0</v>
      </c>
      <c r="J15" s="211">
        <v>0</v>
      </c>
      <c r="K15" s="212">
        <v>0</v>
      </c>
      <c r="L15" s="217">
        <f t="shared" si="0"/>
        <v>950000</v>
      </c>
    </row>
    <row r="16" spans="1:12" s="139" customFormat="1" ht="33" customHeight="1" hidden="1">
      <c r="A16" s="155">
        <f>A15+1</f>
        <v>12</v>
      </c>
      <c r="B16" s="162" t="s">
        <v>26</v>
      </c>
      <c r="C16" s="169"/>
      <c r="D16" s="167"/>
      <c r="E16" s="159"/>
      <c r="F16" s="159"/>
      <c r="G16" s="159"/>
      <c r="H16" s="158"/>
      <c r="I16" s="188"/>
      <c r="J16" s="191"/>
      <c r="L16" s="217">
        <f t="shared" si="0"/>
        <v>0</v>
      </c>
    </row>
    <row r="17" spans="1:12" s="139" customFormat="1" ht="0.75" customHeight="1" thickBot="1">
      <c r="A17" s="155">
        <f>A16+1</f>
        <v>13</v>
      </c>
      <c r="B17" s="162" t="s">
        <v>27</v>
      </c>
      <c r="C17" s="169"/>
      <c r="D17" s="165"/>
      <c r="E17" s="159"/>
      <c r="F17" s="159"/>
      <c r="G17" s="159"/>
      <c r="H17" s="158"/>
      <c r="I17" s="188"/>
      <c r="J17" s="191"/>
      <c r="L17" s="217">
        <f t="shared" si="0"/>
        <v>0</v>
      </c>
    </row>
    <row r="18" spans="1:12" s="139" customFormat="1" ht="10.5" customHeight="1" hidden="1">
      <c r="A18" s="155">
        <f>A17+1</f>
        <v>14</v>
      </c>
      <c r="B18" s="140"/>
      <c r="C18" s="156"/>
      <c r="D18" s="158"/>
      <c r="E18" s="159"/>
      <c r="F18" s="159"/>
      <c r="G18" s="159"/>
      <c r="H18" s="158"/>
      <c r="I18" s="188"/>
      <c r="J18" s="191"/>
      <c r="L18" s="217">
        <f t="shared" si="0"/>
        <v>0</v>
      </c>
    </row>
    <row r="19" spans="1:12" s="139" customFormat="1" ht="13.5" hidden="1" thickBot="1">
      <c r="A19" s="155">
        <f>A18+1</f>
        <v>15</v>
      </c>
      <c r="B19" s="140"/>
      <c r="C19" s="156"/>
      <c r="D19" s="158"/>
      <c r="E19" s="159"/>
      <c r="F19" s="159"/>
      <c r="G19" s="159"/>
      <c r="H19" s="158"/>
      <c r="I19" s="188"/>
      <c r="J19" s="191"/>
      <c r="L19" s="217">
        <f t="shared" si="0"/>
        <v>0</v>
      </c>
    </row>
    <row r="20" spans="1:12" s="134" customFormat="1" ht="13.5" thickTop="1">
      <c r="A20" s="141"/>
      <c r="B20" s="189"/>
      <c r="C20" s="213"/>
      <c r="D20" s="142"/>
      <c r="E20" s="143"/>
      <c r="F20" s="143"/>
      <c r="G20" s="143"/>
      <c r="H20" s="143"/>
      <c r="I20" s="189"/>
      <c r="J20" s="143"/>
      <c r="K20" s="185"/>
      <c r="L20" s="217"/>
    </row>
    <row r="21" spans="1:12" s="134" customFormat="1" ht="12.75">
      <c r="A21" s="144"/>
      <c r="B21" s="139" t="s">
        <v>13</v>
      </c>
      <c r="C21" s="214"/>
      <c r="D21" s="160">
        <f aca="true" t="shared" si="2" ref="D21:K21">SUM(D5:D19)</f>
        <v>36755371</v>
      </c>
      <c r="E21" s="160" t="e">
        <f t="shared" si="2"/>
        <v>#REF!</v>
      </c>
      <c r="F21" s="160" t="e">
        <f t="shared" si="2"/>
        <v>#REF!</v>
      </c>
      <c r="G21" s="160" t="e">
        <f t="shared" si="2"/>
        <v>#REF!</v>
      </c>
      <c r="H21" s="160" t="e">
        <f t="shared" si="2"/>
        <v>#REF!</v>
      </c>
      <c r="I21" s="190" t="e">
        <f t="shared" si="2"/>
        <v>#REF!</v>
      </c>
      <c r="J21" s="193" t="e">
        <f t="shared" si="2"/>
        <v>#REF!</v>
      </c>
      <c r="K21" s="192" t="e">
        <f t="shared" si="2"/>
        <v>#REF!</v>
      </c>
      <c r="L21" s="217" t="e">
        <f t="shared" si="0"/>
        <v>#REF!</v>
      </c>
    </row>
    <row r="22" spans="1:12" s="134" customFormat="1" ht="13.5" thickBot="1">
      <c r="A22" s="145"/>
      <c r="B22" s="146"/>
      <c r="C22" s="215"/>
      <c r="D22" s="147"/>
      <c r="E22" s="148"/>
      <c r="F22" s="148"/>
      <c r="G22" s="148"/>
      <c r="H22" s="148"/>
      <c r="I22" s="146"/>
      <c r="J22" s="148"/>
      <c r="K22" s="186"/>
      <c r="L22" s="218"/>
    </row>
    <row r="23" spans="3:4" s="134" customFormat="1" ht="15" customHeight="1" thickTop="1">
      <c r="C23" s="131"/>
      <c r="D23" s="132"/>
    </row>
    <row r="24" spans="2:4" s="134" customFormat="1" ht="18" customHeight="1">
      <c r="B24" s="162"/>
      <c r="C24" s="131"/>
      <c r="D24" s="132"/>
    </row>
  </sheetData>
  <mergeCells count="3">
    <mergeCell ref="A3:A4"/>
    <mergeCell ref="B3:B4"/>
    <mergeCell ref="E3:K3"/>
  </mergeCells>
  <printOptions horizontalCentered="1"/>
  <pageMargins left="0.5905511811023623" right="0.5511811023622047" top="1.4960629921259843" bottom="0.5511811023622047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2008-07-17T09:50:04Z</cp:lastPrinted>
  <dcterms:created xsi:type="dcterms:W3CDTF">2007-06-14T18:52:20Z</dcterms:created>
  <dcterms:modified xsi:type="dcterms:W3CDTF">2008-07-17T12:16:39Z</dcterms:modified>
  <cp:category/>
  <cp:version/>
  <cp:contentType/>
  <cp:contentStatus/>
</cp:coreProperties>
</file>