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przedsięwzięć'!$A$1:$S$165</definedName>
  </definedNames>
  <calcPr fullCalcOnLoad="1"/>
</workbook>
</file>

<file path=xl/sharedStrings.xml><?xml version="1.0" encoding="utf-8"?>
<sst xmlns="http://schemas.openxmlformats.org/spreadsheetml/2006/main" count="255" uniqueCount="126">
  <si>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</si>
  <si>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</si>
  <si>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</si>
  <si>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</si>
  <si>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</si>
  <si>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</si>
  <si>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</si>
  <si>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</si>
  <si>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</si>
  <si>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</si>
  <si>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</si>
  <si>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</si>
  <si>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</si>
  <si>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</si>
  <si>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</si>
  <si>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</si>
  <si>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</si>
  <si>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</si>
  <si>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</si>
  <si>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</si>
  <si>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</si>
  <si>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</si>
  <si>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</si>
  <si>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</si>
  <si>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</si>
  <si>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</si>
  <si>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</si>
  <si>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</si>
  <si>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</si>
  <si>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</si>
  <si>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</si>
  <si>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</si>
  <si>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</si>
  <si>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</si>
  <si>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</si>
  <si>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</si>
  <si>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</si>
  <si>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</si>
  <si>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</si>
  <si>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</si>
  <si>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</si>
  <si>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</si>
  <si>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</si>
  <si>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</si>
  <si>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</si>
  <si>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</si>
  <si>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</si>
  <si>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</si>
  <si>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</si>
  <si>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</si>
  <si>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</si>
  <si>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</si>
  <si>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</si>
  <si>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</si>
  <si>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</si>
  <si>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</si>
  <si>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</si>
  <si>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</si>
  <si>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</si>
  <si>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</si>
  <si>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</si>
  <si>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</si>
  <si>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</si>
  <si>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</si>
  <si>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</si>
  <si>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</si>
  <si>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</si>
  <si>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</si>
  <si>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</si>
  <si>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</si>
  <si>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</si>
  <si>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</si>
  <si>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</si>
  <si>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</si>
  <si>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</si>
  <si>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</si>
  <si>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</si>
  <si>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</si>
  <si>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</si>
  <si>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</si>
  <si>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</si>
  <si>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</si>
  <si>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rok  2015</t>
  </si>
  <si>
    <t>rok  2016</t>
  </si>
  <si>
    <t>rok  2017</t>
  </si>
  <si>
    <t>rok  2018</t>
  </si>
  <si>
    <t>doch - wyd</t>
  </si>
  <si>
    <t>przych - rozch</t>
  </si>
  <si>
    <t>Umowa na dowóz dzieci do szkół</t>
  </si>
  <si>
    <t>Umowa na lokalny transport zbiorowy</t>
  </si>
  <si>
    <t>Umowa na usługę oświetleniową</t>
  </si>
  <si>
    <t>Inne rozchody (bez spłaty długu np. przelewy na rachunki lokat)</t>
  </si>
  <si>
    <t>Inne przychody</t>
  </si>
  <si>
    <t>spełnia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</si>
  <si>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</si>
  <si>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</si>
  <si>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</si>
  <si>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</si>
  <si>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</si>
  <si>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</si>
  <si>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</si>
  <si>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</si>
  <si>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</si>
  <si>
    <t>Umowa na prace geodezyjne</t>
  </si>
  <si>
    <t>do 2012</t>
  </si>
  <si>
    <t>OPS                               Łany Wielkie</t>
  </si>
  <si>
    <t>Rozwój zintegrowanego elektronicznego systemu wspomagania zarządzania w gminie Sośnicowice wraz z wprowadzeniem nowych e-usług</t>
  </si>
  <si>
    <t>g</t>
  </si>
  <si>
    <t>Stworzenie warunków do rozwoju małych i średnich przedsiębiorstw (MSP) w Gminie Sośnicowice poprzez kompleksowe przygotowanie terenu inwestycyjnego przy ul. Gliwickiej w Sośnicowicach</t>
  </si>
  <si>
    <t>Udział gminy w budowie chodnika w ciągu drogi wojewódzkiej Nr 919 w Sośnicowicach - etap I</t>
  </si>
  <si>
    <t>h</t>
  </si>
  <si>
    <t>Modernizacja obiektów sportowych przy ul. Kozielskiej w Sierakowicach</t>
  </si>
  <si>
    <t>INDYWIDUALIZACJA DROGĄ DO SUKCESU</t>
  </si>
  <si>
    <t>do 2013</t>
  </si>
  <si>
    <t>Uporządkowanie gospodarki ściekowej w Bargłówce i Tworogu Małym</t>
  </si>
  <si>
    <t>Budowa wielofunkcyjnego boiska ze sztuczną nawierzchnią w Smolnicy</t>
  </si>
  <si>
    <t>Modernizacja ogólnodostępnego placu zabaw w Sośnicowicach przy ul. Kościuszki</t>
  </si>
  <si>
    <t>i</t>
  </si>
  <si>
    <t>Wykaz wieloletnich przedsięwzięć gminy Sośnicowice na lata 2013 - 2018</t>
  </si>
  <si>
    <t>Odbudowa rowu przydrożnego przy ul. Szkolnej w Łanach Wielkich</t>
  </si>
  <si>
    <t>Modernizacja budynku OSP w Sośnicowicach</t>
  </si>
  <si>
    <t>Budowa Gminnego Centrum Społeczno-Kulturalnego w Sośnicowicach</t>
  </si>
  <si>
    <t>Budowa ul. Gimnazjalnej w Sośnicowicach</t>
  </si>
  <si>
    <t>Budowa oświetlenia przy ul. Kuźniczka w Sośnicowicach</t>
  </si>
  <si>
    <t>Wieloletnia Prognoza Finansowa gminy Sośnicowice na lata 2013 - 2018  -  prognozowane ustalenia budżetów i kwoty długu</t>
  </si>
  <si>
    <t>Remont wjazdu na teren OSP w Trachach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</si>
</sst>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1"/>
      <color rgb="FFFFFF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n"/>
      <bottom style="thick"/>
    </border>
    <border>
      <left style="thin"/>
      <right/>
      <top style="thick"/>
      <bottom style="thin"/>
    </border>
    <border>
      <left style="thick"/>
      <right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ck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12" xfId="0" applyFont="1" applyBorder="1" applyAlignment="1">
      <alignment horizontal="right" vertical="top"/>
    </xf>
    <xf numFmtId="0" fontId="45" fillId="0" borderId="13" xfId="0" applyFont="1" applyBorder="1" applyAlignment="1">
      <alignment/>
    </xf>
    <xf numFmtId="4" fontId="45" fillId="0" borderId="13" xfId="0" applyNumberFormat="1" applyFont="1" applyBorder="1" applyAlignment="1">
      <alignment/>
    </xf>
    <xf numFmtId="0" fontId="0" fillId="0" borderId="12" xfId="0" applyBorder="1" applyAlignment="1">
      <alignment horizontal="right" vertical="top"/>
    </xf>
    <xf numFmtId="4" fontId="0" fillId="0" borderId="13" xfId="0" applyNumberFormat="1" applyBorder="1" applyAlignment="1">
      <alignment/>
    </xf>
    <xf numFmtId="0" fontId="45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45" fillId="0" borderId="14" xfId="0" applyFont="1" applyBorder="1" applyAlignment="1">
      <alignment horizontal="right" vertical="top"/>
    </xf>
    <xf numFmtId="0" fontId="45" fillId="0" borderId="15" xfId="0" applyFont="1" applyBorder="1" applyAlignment="1">
      <alignment/>
    </xf>
    <xf numFmtId="4" fontId="45" fillId="0" borderId="15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6" fillId="0" borderId="18" xfId="0" applyFont="1" applyBorder="1" applyAlignment="1">
      <alignment horizontal="center" vertical="top"/>
    </xf>
    <xf numFmtId="0" fontId="46" fillId="0" borderId="13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18" xfId="0" applyFont="1" applyBorder="1" applyAlignment="1">
      <alignment horizontal="right" vertical="top"/>
    </xf>
    <xf numFmtId="0" fontId="47" fillId="0" borderId="13" xfId="0" applyFont="1" applyBorder="1" applyAlignment="1">
      <alignment vertical="center" wrapText="1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4" fontId="47" fillId="0" borderId="13" xfId="0" applyNumberFormat="1" applyFont="1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7" fillId="0" borderId="1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 wrapText="1"/>
    </xf>
    <xf numFmtId="0" fontId="45" fillId="0" borderId="18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0" fontId="49" fillId="0" borderId="18" xfId="0" applyFont="1" applyBorder="1" applyAlignment="1">
      <alignment horizontal="center" vertical="top"/>
    </xf>
    <xf numFmtId="0" fontId="49" fillId="0" borderId="13" xfId="0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45" fillId="0" borderId="17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/>
    </xf>
    <xf numFmtId="4" fontId="45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1" fillId="0" borderId="31" xfId="0" applyFon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51" fillId="0" borderId="33" xfId="0" applyFont="1" applyBorder="1" applyAlignment="1">
      <alignment/>
    </xf>
    <xf numFmtId="164" fontId="45" fillId="0" borderId="13" xfId="0" applyNumberFormat="1" applyFont="1" applyBorder="1" applyAlignment="1">
      <alignment/>
    </xf>
    <xf numFmtId="4" fontId="45" fillId="0" borderId="13" xfId="0" applyNumberFormat="1" applyFont="1" applyBorder="1" applyAlignment="1">
      <alignment horizontal="center"/>
    </xf>
    <xf numFmtId="0" fontId="45" fillId="0" borderId="34" xfId="0" applyFont="1" applyBorder="1" applyAlignment="1">
      <alignment horizontal="center" vertical="top" wrapText="1"/>
    </xf>
    <xf numFmtId="4" fontId="46" fillId="0" borderId="25" xfId="0" applyNumberFormat="1" applyFont="1" applyBorder="1" applyAlignment="1">
      <alignment/>
    </xf>
    <xf numFmtId="4" fontId="47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65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4" fontId="45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45" fillId="0" borderId="25" xfId="0" applyFont="1" applyBorder="1" applyAlignment="1">
      <alignment/>
    </xf>
    <xf numFmtId="0" fontId="0" fillId="0" borderId="25" xfId="0" applyFont="1" applyBorder="1" applyAlignment="1">
      <alignment/>
    </xf>
    <xf numFmtId="4" fontId="45" fillId="0" borderId="25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4" fontId="45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45" fillId="0" borderId="37" xfId="0" applyFont="1" applyBorder="1" applyAlignment="1">
      <alignment/>
    </xf>
    <xf numFmtId="0" fontId="0" fillId="0" borderId="37" xfId="0" applyFont="1" applyBorder="1" applyAlignment="1">
      <alignment/>
    </xf>
    <xf numFmtId="4" fontId="45" fillId="0" borderId="37" xfId="0" applyNumberFormat="1" applyFont="1" applyBorder="1" applyAlignment="1">
      <alignment/>
    </xf>
    <xf numFmtId="164" fontId="45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0" fillId="0" borderId="13" xfId="0" applyFont="1" applyBorder="1" applyAlignment="1">
      <alignment horizontal="right" vertical="top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5" fillId="0" borderId="17" xfId="0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top"/>
    </xf>
    <xf numFmtId="0" fontId="0" fillId="0" borderId="29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5" fillId="0" borderId="29" xfId="0" applyNumberFormat="1" applyFont="1" applyBorder="1" applyAlignment="1">
      <alignment horizontal="right" vertical="center"/>
    </xf>
    <xf numFmtId="4" fontId="45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8" fillId="0" borderId="0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5" fillId="0" borderId="29" xfId="0" applyNumberFormat="1" applyFont="1" applyBorder="1" applyAlignment="1">
      <alignment horizontal="right" vertical="center"/>
    </xf>
    <xf numFmtId="4" fontId="45" fillId="0" borderId="28" xfId="0" applyNumberFormat="1" applyFont="1" applyBorder="1" applyAlignment="1">
      <alignment horizontal="right" vertical="center"/>
    </xf>
    <xf numFmtId="0" fontId="45" fillId="0" borderId="3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7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4" fontId="0" fillId="0" borderId="39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view="pageBreakPreview" zoomScale="60" zoomScalePageLayoutView="0" workbookViewId="0" topLeftCell="A1">
      <selection activeCell="Q9" sqref="Q9"/>
    </sheetView>
  </sheetViews>
  <sheetFormatPr defaultColWidth="9.140625" defaultRowHeight="15"/>
  <cols>
    <col min="1" max="1" width="9.57421875" style="0" customWidth="1"/>
    <col min="2" max="2" width="4.00390625" style="0" customWidth="1"/>
    <col min="3" max="3" width="93.57421875" style="0" customWidth="1"/>
    <col min="4" max="5" width="13.7109375" style="0" hidden="1" customWidth="1"/>
    <col min="6" max="11" width="13.7109375" style="0" customWidth="1"/>
    <col min="12" max="12" width="5.00390625" style="0" customWidth="1"/>
    <col min="13" max="13" width="17.140625" style="0" customWidth="1"/>
  </cols>
  <sheetData>
    <row r="1" spans="2:11" ht="49.5" customHeight="1">
      <c r="B1" s="130" t="s">
        <v>124</v>
      </c>
      <c r="C1" s="130"/>
      <c r="D1" s="130"/>
      <c r="E1" s="130"/>
      <c r="F1" s="130"/>
      <c r="G1" s="130"/>
      <c r="H1" s="130"/>
      <c r="I1" s="130"/>
      <c r="J1" s="130"/>
      <c r="K1" s="130"/>
    </row>
    <row r="2" ht="14.25" customHeight="1" thickBot="1">
      <c r="K2" s="126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82</v>
      </c>
      <c r="I3" s="5" t="s">
        <v>83</v>
      </c>
      <c r="J3" s="5" t="s">
        <v>84</v>
      </c>
      <c r="K3" s="61" t="s">
        <v>85</v>
      </c>
      <c r="L3" s="98"/>
    </row>
    <row r="4" spans="2:12" ht="6" customHeight="1">
      <c r="B4" s="6"/>
      <c r="C4" s="7"/>
      <c r="D4" s="7"/>
      <c r="E4" s="7"/>
      <c r="F4" s="7"/>
      <c r="G4" s="62"/>
      <c r="H4" s="62"/>
      <c r="K4" s="91"/>
      <c r="L4" s="98"/>
    </row>
    <row r="5" spans="2:12" s="1" customFormat="1" ht="15">
      <c r="B5" s="8">
        <v>1</v>
      </c>
      <c r="C5" s="9" t="s">
        <v>11</v>
      </c>
      <c r="D5" s="10">
        <f>D6+D7</f>
        <v>30562503.65</v>
      </c>
      <c r="E5" s="10">
        <f aca="true" t="shared" si="0" ref="E5:K5">E6+E7</f>
        <v>26092233.95</v>
      </c>
      <c r="F5" s="10">
        <f t="shared" si="0"/>
        <v>31902696.83</v>
      </c>
      <c r="G5" s="63">
        <f t="shared" si="0"/>
        <v>33377255</v>
      </c>
      <c r="H5" s="63">
        <f t="shared" si="0"/>
        <v>26220000</v>
      </c>
      <c r="I5" s="63">
        <f t="shared" si="0"/>
        <v>26100000</v>
      </c>
      <c r="J5" s="63">
        <f t="shared" si="0"/>
        <v>27150000</v>
      </c>
      <c r="K5" s="63">
        <f t="shared" si="0"/>
        <v>28250000</v>
      </c>
      <c r="L5" s="99"/>
    </row>
    <row r="6" spans="2:12" ht="15">
      <c r="B6" s="11" t="s">
        <v>2</v>
      </c>
      <c r="C6" s="7" t="s">
        <v>7</v>
      </c>
      <c r="D6" s="12">
        <v>21309825.13</v>
      </c>
      <c r="E6" s="12">
        <v>23053612.27</v>
      </c>
      <c r="F6" s="12">
        <v>23351862.83</v>
      </c>
      <c r="G6" s="64">
        <v>24600000</v>
      </c>
      <c r="H6" s="64">
        <v>25220000</v>
      </c>
      <c r="I6" s="64">
        <v>26100000</v>
      </c>
      <c r="J6" s="64">
        <v>27150000</v>
      </c>
      <c r="K6" s="64">
        <v>28250000</v>
      </c>
      <c r="L6" s="98"/>
    </row>
    <row r="7" spans="2:12" ht="15">
      <c r="B7" s="11" t="s">
        <v>3</v>
      </c>
      <c r="C7" s="7" t="s">
        <v>8</v>
      </c>
      <c r="D7" s="12">
        <v>9252678.52</v>
      </c>
      <c r="E7" s="12">
        <v>3038621.68</v>
      </c>
      <c r="F7" s="12">
        <v>8550834</v>
      </c>
      <c r="G7" s="64">
        <v>8777255</v>
      </c>
      <c r="H7" s="64">
        <v>1000000</v>
      </c>
      <c r="I7" s="64">
        <v>0</v>
      </c>
      <c r="J7" s="64">
        <v>0</v>
      </c>
      <c r="K7" s="64">
        <v>0</v>
      </c>
      <c r="L7" s="98"/>
    </row>
    <row r="8" spans="2:12" ht="15">
      <c r="B8" s="11" t="s">
        <v>4</v>
      </c>
      <c r="C8" s="7" t="s">
        <v>9</v>
      </c>
      <c r="D8" s="12">
        <v>3000000</v>
      </c>
      <c r="E8" s="12">
        <v>134102.87</v>
      </c>
      <c r="F8" s="12">
        <v>1500000</v>
      </c>
      <c r="G8" s="64">
        <v>1500000</v>
      </c>
      <c r="H8" s="64">
        <v>1000000</v>
      </c>
      <c r="I8" s="64">
        <v>0</v>
      </c>
      <c r="J8" s="64">
        <v>0</v>
      </c>
      <c r="K8" s="64">
        <v>0</v>
      </c>
      <c r="L8" s="98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21509755.33</v>
      </c>
      <c r="E9" s="10">
        <f aca="true" t="shared" si="1" ref="E9:K9">E10+E11+E12+E13+E14+E15</f>
        <v>19813565.74</v>
      </c>
      <c r="F9" s="10">
        <f t="shared" si="1"/>
        <v>23996022.57</v>
      </c>
      <c r="G9" s="63">
        <f t="shared" si="1"/>
        <v>23390000</v>
      </c>
      <c r="H9" s="63">
        <f t="shared" si="1"/>
        <v>23300000</v>
      </c>
      <c r="I9" s="63">
        <f t="shared" si="1"/>
        <v>23900000</v>
      </c>
      <c r="J9" s="63">
        <f t="shared" si="1"/>
        <v>24510000</v>
      </c>
      <c r="K9" s="63">
        <f t="shared" si="1"/>
        <v>25100746.9</v>
      </c>
      <c r="L9" s="99"/>
    </row>
    <row r="10" spans="2:12" ht="15">
      <c r="B10" s="11" t="s">
        <v>2</v>
      </c>
      <c r="C10" s="7" t="s">
        <v>14</v>
      </c>
      <c r="D10" s="12">
        <v>9818930.01</v>
      </c>
      <c r="E10" s="12">
        <v>0</v>
      </c>
      <c r="F10" s="14">
        <v>11700134</v>
      </c>
      <c r="G10" s="64">
        <v>11750000</v>
      </c>
      <c r="H10" s="64">
        <v>11900000</v>
      </c>
      <c r="I10" s="64">
        <v>12150000</v>
      </c>
      <c r="J10" s="64">
        <v>12350000</v>
      </c>
      <c r="K10" s="64">
        <v>12500000</v>
      </c>
      <c r="L10" s="98"/>
    </row>
    <row r="11" spans="2:12" ht="15">
      <c r="B11" s="11" t="s">
        <v>3</v>
      </c>
      <c r="C11" s="7" t="s">
        <v>15</v>
      </c>
      <c r="D11" s="12">
        <v>843200</v>
      </c>
      <c r="E11" s="12">
        <v>0</v>
      </c>
      <c r="F11" s="12">
        <v>1082700</v>
      </c>
      <c r="G11" s="64">
        <v>1150000</v>
      </c>
      <c r="H11" s="64">
        <v>1200000</v>
      </c>
      <c r="I11" s="64">
        <v>1300000</v>
      </c>
      <c r="J11" s="64">
        <v>1360000</v>
      </c>
      <c r="K11" s="64">
        <v>1500000</v>
      </c>
      <c r="L11" s="98"/>
    </row>
    <row r="12" spans="2:12" ht="15">
      <c r="B12" s="11" t="s">
        <v>4</v>
      </c>
      <c r="C12" s="7" t="s">
        <v>10</v>
      </c>
      <c r="D12" s="12">
        <f>'Wykaz przedsięwzięć'!J150</f>
        <v>0</v>
      </c>
      <c r="E12" s="12">
        <f>'Wykaz przedsięwzięć'!K150</f>
        <v>0</v>
      </c>
      <c r="F12" s="12">
        <f>'Wykaz przedsięwzięć'!L150</f>
        <v>0</v>
      </c>
      <c r="G12" s="64">
        <f>'Wykaz przedsięwzięć'!M150</f>
        <v>0</v>
      </c>
      <c r="H12" s="89">
        <v>0</v>
      </c>
      <c r="I12" s="89">
        <v>0</v>
      </c>
      <c r="J12" s="89">
        <v>0</v>
      </c>
      <c r="K12" s="92">
        <v>0</v>
      </c>
      <c r="L12" s="98"/>
    </row>
    <row r="13" spans="2:12" ht="15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8"/>
    </row>
    <row r="14" spans="2:12" ht="15">
      <c r="B14" s="11" t="s">
        <v>6</v>
      </c>
      <c r="C14" s="7" t="s">
        <v>80</v>
      </c>
      <c r="D14" s="12">
        <f>'Wykaz przedsięwzięć'!J162-'Wykaz przedsięwzięć'!J150</f>
        <v>1447202.77</v>
      </c>
      <c r="E14" s="12">
        <f>'Wykaz przedsięwzięć'!K162-'Wykaz przedsięwzięć'!K150</f>
        <v>2099976</v>
      </c>
      <c r="F14" s="12">
        <f>'Wykaz przedsięwzięć'!L162-'Wykaz przedsięwzięć'!L150</f>
        <v>1889414</v>
      </c>
      <c r="G14" s="64">
        <f>'Wykaz przedsięwzięć'!M162-'Wykaz przedsięwzięć'!M150</f>
        <v>490000</v>
      </c>
      <c r="H14" s="64">
        <f>'Wykaz przedsięwzięć'!N162-'Wykaz przedsięwzięć'!N150</f>
        <v>0</v>
      </c>
      <c r="I14" s="64">
        <f>'Wykaz przedsięwzięć'!O162-'Wykaz przedsięwzięć'!O150</f>
        <v>0</v>
      </c>
      <c r="J14" s="64">
        <f>'Wykaz przedsięwzięć'!P162-'Wykaz przedsięwzięć'!P150</f>
        <v>0</v>
      </c>
      <c r="K14" s="64">
        <f>'Wykaz przedsięwzięć'!Q162-'Wykaz przedsięwzięć'!Q150</f>
        <v>0</v>
      </c>
      <c r="L14" s="98"/>
    </row>
    <row r="15" spans="2:12" s="2" customFormat="1" ht="15">
      <c r="B15" s="11" t="s">
        <v>39</v>
      </c>
      <c r="C15" s="7" t="s">
        <v>40</v>
      </c>
      <c r="D15" s="12">
        <v>9400422.55</v>
      </c>
      <c r="E15" s="15">
        <v>17713589.74</v>
      </c>
      <c r="F15" s="15">
        <v>9323774.57</v>
      </c>
      <c r="G15" s="65">
        <v>10000000</v>
      </c>
      <c r="H15" s="65">
        <v>10200000</v>
      </c>
      <c r="I15" s="65">
        <v>10450000</v>
      </c>
      <c r="J15" s="65">
        <v>10800000</v>
      </c>
      <c r="K15" s="65">
        <v>11100746.9</v>
      </c>
      <c r="L15" s="100"/>
    </row>
    <row r="16" spans="2:12" s="1" customFormat="1" ht="15">
      <c r="B16" s="8">
        <v>3</v>
      </c>
      <c r="C16" s="9" t="s">
        <v>12</v>
      </c>
      <c r="D16" s="10">
        <f>D5-D9</f>
        <v>9052748.32</v>
      </c>
      <c r="E16" s="10">
        <f aca="true" t="shared" si="2" ref="E16:K16">E5-E9</f>
        <v>6278668.210000001</v>
      </c>
      <c r="F16" s="10">
        <f t="shared" si="2"/>
        <v>7906674.259999998</v>
      </c>
      <c r="G16" s="63">
        <f t="shared" si="2"/>
        <v>9987255</v>
      </c>
      <c r="H16" s="63">
        <f t="shared" si="2"/>
        <v>2920000</v>
      </c>
      <c r="I16" s="63">
        <f t="shared" si="2"/>
        <v>2200000</v>
      </c>
      <c r="J16" s="63">
        <f t="shared" si="2"/>
        <v>2640000</v>
      </c>
      <c r="K16" s="63">
        <f t="shared" si="2"/>
        <v>3149253.1000000015</v>
      </c>
      <c r="L16" s="99"/>
    </row>
    <row r="17" spans="2:13" s="1" customFormat="1" ht="15">
      <c r="B17" s="8">
        <v>4</v>
      </c>
      <c r="C17" s="9" t="s">
        <v>37</v>
      </c>
      <c r="D17" s="10">
        <v>10771951.04</v>
      </c>
      <c r="E17" s="10">
        <v>8446931.82</v>
      </c>
      <c r="F17" s="10">
        <f aca="true" t="shared" si="3" ref="F17:K17">E17-E18-E19</f>
        <v>8446931.82</v>
      </c>
      <c r="G17" s="10">
        <f t="shared" si="3"/>
        <v>2007550.5300000003</v>
      </c>
      <c r="H17" s="10">
        <f t="shared" si="3"/>
        <v>850914.2100000002</v>
      </c>
      <c r="I17" s="10">
        <f t="shared" si="3"/>
        <v>600914.2100000002</v>
      </c>
      <c r="J17" s="10">
        <f t="shared" si="3"/>
        <v>400914.2100000002</v>
      </c>
      <c r="K17" s="63">
        <f t="shared" si="3"/>
        <v>200914.2100000002</v>
      </c>
      <c r="L17" s="101"/>
      <c r="M17" s="129">
        <f>K17-K18-K19</f>
        <v>14.210000000195578</v>
      </c>
    </row>
    <row r="18" spans="2:13" ht="30">
      <c r="B18" s="11" t="s">
        <v>2</v>
      </c>
      <c r="C18" s="16" t="s">
        <v>38</v>
      </c>
      <c r="D18" s="12">
        <v>7569205.28</v>
      </c>
      <c r="E18" s="12">
        <v>0</v>
      </c>
      <c r="F18" s="12">
        <v>6439381.29</v>
      </c>
      <c r="G18" s="12">
        <v>1156636.32</v>
      </c>
      <c r="H18" s="12">
        <v>250000</v>
      </c>
      <c r="I18" s="12">
        <v>200000</v>
      </c>
      <c r="J18" s="12">
        <v>200000</v>
      </c>
      <c r="K18" s="64">
        <v>200900</v>
      </c>
      <c r="L18" s="98"/>
      <c r="M18" s="109"/>
    </row>
    <row r="19" spans="2:12" s="1" customFormat="1" ht="15">
      <c r="B19" s="8">
        <v>5</v>
      </c>
      <c r="C19" s="9" t="s">
        <v>92</v>
      </c>
      <c r="D19" s="10"/>
      <c r="E19" s="10"/>
      <c r="F19" s="10"/>
      <c r="G19" s="63"/>
      <c r="H19" s="9"/>
      <c r="I19" s="75"/>
      <c r="J19" s="9"/>
      <c r="K19" s="93"/>
      <c r="L19" s="99"/>
    </row>
    <row r="20" spans="2:13" s="1" customFormat="1" ht="15">
      <c r="B20" s="8">
        <v>6</v>
      </c>
      <c r="C20" s="9" t="s">
        <v>16</v>
      </c>
      <c r="D20" s="10">
        <f>D16+D17+D19</f>
        <v>19824699.36</v>
      </c>
      <c r="E20" s="10">
        <f aca="true" t="shared" si="4" ref="E20:K20">E16+E17+E19</f>
        <v>14725600.030000001</v>
      </c>
      <c r="F20" s="10">
        <f t="shared" si="4"/>
        <v>16353606.079999998</v>
      </c>
      <c r="G20" s="63">
        <f t="shared" si="4"/>
        <v>11994805.530000001</v>
      </c>
      <c r="H20" s="63">
        <f t="shared" si="4"/>
        <v>3770914.21</v>
      </c>
      <c r="I20" s="63">
        <f t="shared" si="4"/>
        <v>2800914.21</v>
      </c>
      <c r="J20" s="63">
        <f t="shared" si="4"/>
        <v>3040914.21</v>
      </c>
      <c r="K20" s="63">
        <f t="shared" si="4"/>
        <v>3350167.3100000015</v>
      </c>
      <c r="L20" s="99"/>
      <c r="M20" s="90"/>
    </row>
    <row r="21" spans="2:12" s="1" customFormat="1" ht="15">
      <c r="B21" s="8">
        <v>7</v>
      </c>
      <c r="C21" s="9" t="s">
        <v>17</v>
      </c>
      <c r="D21" s="10">
        <f>D22+D23</f>
        <v>10000</v>
      </c>
      <c r="E21" s="10">
        <f aca="true" t="shared" si="5" ref="E21:K21">E22+E23</f>
        <v>48114.35</v>
      </c>
      <c r="F21" s="10">
        <f t="shared" si="5"/>
        <v>295740</v>
      </c>
      <c r="G21" s="10">
        <f t="shared" si="5"/>
        <v>410140</v>
      </c>
      <c r="H21" s="10">
        <f t="shared" si="5"/>
        <v>1788694</v>
      </c>
      <c r="I21" s="10">
        <f t="shared" si="5"/>
        <v>1169333</v>
      </c>
      <c r="J21" s="10">
        <f t="shared" si="5"/>
        <v>1527000</v>
      </c>
      <c r="K21" s="63">
        <f t="shared" si="5"/>
        <v>1939253.1</v>
      </c>
      <c r="L21" s="99"/>
    </row>
    <row r="22" spans="2:12" s="2" customFormat="1" ht="15">
      <c r="B22" s="17" t="s">
        <v>2</v>
      </c>
      <c r="C22" s="18" t="s">
        <v>18</v>
      </c>
      <c r="D22" s="15">
        <v>0</v>
      </c>
      <c r="E22" s="15">
        <v>0</v>
      </c>
      <c r="F22" s="15">
        <v>195740</v>
      </c>
      <c r="G22" s="65">
        <v>300140</v>
      </c>
      <c r="H22" s="15">
        <v>1588694</v>
      </c>
      <c r="I22" s="15">
        <v>1009333</v>
      </c>
      <c r="J22" s="15">
        <v>1407000</v>
      </c>
      <c r="K22" s="65">
        <v>1849253.1</v>
      </c>
      <c r="L22" s="100"/>
    </row>
    <row r="23" spans="2:12" s="2" customFormat="1" ht="15">
      <c r="B23" s="17" t="s">
        <v>3</v>
      </c>
      <c r="C23" s="18" t="s">
        <v>19</v>
      </c>
      <c r="D23" s="15">
        <v>10000</v>
      </c>
      <c r="E23" s="15">
        <v>48114.35</v>
      </c>
      <c r="F23" s="15">
        <v>100000</v>
      </c>
      <c r="G23" s="65">
        <v>110000</v>
      </c>
      <c r="H23" s="15">
        <v>200000</v>
      </c>
      <c r="I23" s="15">
        <v>160000</v>
      </c>
      <c r="J23" s="15">
        <v>120000</v>
      </c>
      <c r="K23" s="65">
        <v>90000</v>
      </c>
      <c r="L23" s="100"/>
    </row>
    <row r="24" spans="2:12" s="1" customFormat="1" ht="15">
      <c r="B24" s="8">
        <v>8</v>
      </c>
      <c r="C24" s="9" t="s">
        <v>91</v>
      </c>
      <c r="D24" s="10"/>
      <c r="E24" s="10">
        <v>668778.86</v>
      </c>
      <c r="F24" s="10"/>
      <c r="G24" s="63"/>
      <c r="H24" s="9"/>
      <c r="I24" s="9"/>
      <c r="J24" s="9"/>
      <c r="K24" s="93"/>
      <c r="L24" s="99"/>
    </row>
    <row r="25" spans="2:12" s="1" customFormat="1" ht="15">
      <c r="B25" s="8">
        <v>9</v>
      </c>
      <c r="C25" s="9" t="s">
        <v>20</v>
      </c>
      <c r="D25" s="10">
        <f>D20-D21-D24</f>
        <v>19814699.36</v>
      </c>
      <c r="E25" s="10">
        <f aca="true" t="shared" si="6" ref="E25:K25">E20-E21-E24</f>
        <v>14008706.820000002</v>
      </c>
      <c r="F25" s="10">
        <f t="shared" si="6"/>
        <v>16057866.079999998</v>
      </c>
      <c r="G25" s="63">
        <f t="shared" si="6"/>
        <v>11584665.530000001</v>
      </c>
      <c r="H25" s="63">
        <f t="shared" si="6"/>
        <v>1982220.21</v>
      </c>
      <c r="I25" s="63">
        <f t="shared" si="6"/>
        <v>1631581.21</v>
      </c>
      <c r="J25" s="63">
        <f t="shared" si="6"/>
        <v>1513914.21</v>
      </c>
      <c r="K25" s="63">
        <f t="shared" si="6"/>
        <v>1410914.2100000014</v>
      </c>
      <c r="L25" s="99"/>
    </row>
    <row r="26" spans="2:12" s="1" customFormat="1" ht="15">
      <c r="B26" s="8">
        <v>10</v>
      </c>
      <c r="C26" s="9" t="s">
        <v>21</v>
      </c>
      <c r="D26" s="10">
        <v>17697415</v>
      </c>
      <c r="E26" s="10">
        <v>6801514.96</v>
      </c>
      <c r="F26" s="10">
        <v>14913586</v>
      </c>
      <c r="G26" s="63">
        <v>13777497.97</v>
      </c>
      <c r="H26" s="10">
        <v>1381306</v>
      </c>
      <c r="I26" s="10">
        <v>1230667</v>
      </c>
      <c r="J26" s="10">
        <v>1313000</v>
      </c>
      <c r="K26" s="63">
        <v>1410900</v>
      </c>
      <c r="L26" s="99"/>
    </row>
    <row r="27" spans="2:12" s="2" customFormat="1" ht="15">
      <c r="B27" s="17" t="s">
        <v>2</v>
      </c>
      <c r="C27" s="7" t="s">
        <v>41</v>
      </c>
      <c r="D27" s="15">
        <f>'Wykaz przedsięwzięć'!J11</f>
        <v>12232384</v>
      </c>
      <c r="E27" s="15">
        <f>'Wykaz przedsięwzięć'!K11</f>
        <v>11758855</v>
      </c>
      <c r="F27" s="15">
        <f>'Wykaz przedsięwzięć'!L11</f>
        <v>11767385.44</v>
      </c>
      <c r="G27" s="65">
        <f>'Wykaz przedsięwzięć'!M11</f>
        <v>13279497.969999999</v>
      </c>
      <c r="H27" s="65">
        <f>'Wykaz przedsięwzięć'!N11</f>
        <v>0</v>
      </c>
      <c r="I27" s="65">
        <f>'Wykaz przedsięwzięć'!O11</f>
        <v>0</v>
      </c>
      <c r="J27" s="65">
        <f>'Wykaz przedsięwzięć'!P11</f>
        <v>0</v>
      </c>
      <c r="K27" s="65">
        <f>'Wykaz przedsięwzięć'!Q11</f>
        <v>0</v>
      </c>
      <c r="L27" s="100"/>
    </row>
    <row r="28" spans="2:12" s="1" customFormat="1" ht="15">
      <c r="B28" s="8">
        <v>11</v>
      </c>
      <c r="C28" s="9" t="s">
        <v>22</v>
      </c>
      <c r="D28" s="10">
        <v>1085461.4</v>
      </c>
      <c r="E28" s="10">
        <v>1239739.96</v>
      </c>
      <c r="F28" s="10">
        <v>863270.45</v>
      </c>
      <c r="G28" s="63">
        <v>3043746.65</v>
      </c>
      <c r="H28" s="63">
        <v>0</v>
      </c>
      <c r="I28" s="63">
        <v>0</v>
      </c>
      <c r="J28" s="63">
        <v>0</v>
      </c>
      <c r="K28" s="63">
        <v>0</v>
      </c>
      <c r="L28" s="99"/>
    </row>
    <row r="29" spans="2:12" s="1" customFormat="1" ht="15">
      <c r="B29" s="8">
        <v>12</v>
      </c>
      <c r="C29" s="9" t="s">
        <v>42</v>
      </c>
      <c r="D29" s="10">
        <f>D25-D26+D28</f>
        <v>3202745.7599999993</v>
      </c>
      <c r="E29" s="10">
        <f aca="true" t="shared" si="7" ref="E29:K29">E25-E26+E28</f>
        <v>8446931.820000002</v>
      </c>
      <c r="F29" s="10">
        <f t="shared" si="7"/>
        <v>2007550.5299999982</v>
      </c>
      <c r="G29" s="63">
        <f>G25-G26+G28</f>
        <v>850914.2100000004</v>
      </c>
      <c r="H29" s="63">
        <f t="shared" si="7"/>
        <v>600914.21</v>
      </c>
      <c r="I29" s="63">
        <f t="shared" si="7"/>
        <v>400914.20999999996</v>
      </c>
      <c r="J29" s="63">
        <f t="shared" si="7"/>
        <v>200914.20999999996</v>
      </c>
      <c r="K29" s="63">
        <f t="shared" si="7"/>
        <v>14.210000001359731</v>
      </c>
      <c r="L29" s="99"/>
    </row>
    <row r="30" spans="2:12" s="1" customFormat="1" ht="15">
      <c r="B30" s="8">
        <v>13</v>
      </c>
      <c r="C30" s="9" t="s">
        <v>23</v>
      </c>
      <c r="D30" s="10">
        <v>1085461.4</v>
      </c>
      <c r="E30" s="10">
        <v>2443143</v>
      </c>
      <c r="F30" s="10">
        <f aca="true" t="shared" si="8" ref="F30:L30">E30-F22+F28</f>
        <v>3110673.45</v>
      </c>
      <c r="G30" s="10">
        <f t="shared" si="8"/>
        <v>5854280.1</v>
      </c>
      <c r="H30" s="10">
        <f t="shared" si="8"/>
        <v>4265586.1</v>
      </c>
      <c r="I30" s="10">
        <f t="shared" si="8"/>
        <v>3256253.0999999996</v>
      </c>
      <c r="J30" s="10">
        <f t="shared" si="8"/>
        <v>1849253.0999999996</v>
      </c>
      <c r="K30" s="10">
        <f t="shared" si="8"/>
        <v>-4.656612873077393E-10</v>
      </c>
      <c r="L30" s="158"/>
    </row>
    <row r="31" spans="2:12" s="2" customFormat="1" ht="15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4"/>
      <c r="L31" s="100"/>
    </row>
    <row r="32" spans="2:12" s="2" customFormat="1" ht="15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4"/>
      <c r="L32" s="100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3"/>
      <c r="L33" s="99"/>
    </row>
    <row r="34" spans="2:12" s="1" customFormat="1" ht="15">
      <c r="B34" s="8">
        <v>15</v>
      </c>
      <c r="C34" s="9" t="s">
        <v>98</v>
      </c>
      <c r="D34" s="10">
        <f aca="true" t="shared" si="9" ref="D34:K34">D22+D23</f>
        <v>10000</v>
      </c>
      <c r="E34" s="10">
        <f t="shared" si="9"/>
        <v>48114.35</v>
      </c>
      <c r="F34" s="10">
        <f t="shared" si="9"/>
        <v>295740</v>
      </c>
      <c r="G34" s="10">
        <f t="shared" si="9"/>
        <v>410140</v>
      </c>
      <c r="H34" s="10">
        <f t="shared" si="9"/>
        <v>1788694</v>
      </c>
      <c r="I34" s="10">
        <f t="shared" si="9"/>
        <v>1169333</v>
      </c>
      <c r="J34" s="10">
        <f t="shared" si="9"/>
        <v>1527000</v>
      </c>
      <c r="K34" s="10">
        <f t="shared" si="9"/>
        <v>1939253.1</v>
      </c>
      <c r="L34" s="99"/>
    </row>
    <row r="35" spans="2:12" s="1" customFormat="1" ht="15">
      <c r="B35" s="8" t="s">
        <v>2</v>
      </c>
      <c r="C35" s="9" t="s">
        <v>27</v>
      </c>
      <c r="D35" s="10"/>
      <c r="E35" s="10"/>
      <c r="F35" s="10"/>
      <c r="G35" s="75">
        <f>(G22+G23)/G5</f>
        <v>0.012288008705329423</v>
      </c>
      <c r="H35" s="75">
        <f>(H22+H23)/H5</f>
        <v>0.06821868802440885</v>
      </c>
      <c r="I35" s="75">
        <f>(I22+I23)/I5</f>
        <v>0.044802030651340995</v>
      </c>
      <c r="J35" s="75">
        <f>(J22+J23)/J5</f>
        <v>0.056243093922651935</v>
      </c>
      <c r="K35" s="102">
        <f>(K22+K23)/K5</f>
        <v>0.06864612743362832</v>
      </c>
      <c r="L35" s="99"/>
    </row>
    <row r="36" spans="2:12" s="1" customFormat="1" ht="15">
      <c r="B36" s="8">
        <v>16</v>
      </c>
      <c r="C36" s="9" t="s">
        <v>28</v>
      </c>
      <c r="D36" s="104" t="s">
        <v>102</v>
      </c>
      <c r="E36" s="104" t="s">
        <v>102</v>
      </c>
      <c r="F36" s="104" t="s">
        <v>102</v>
      </c>
      <c r="G36" s="76" t="s">
        <v>93</v>
      </c>
      <c r="H36" s="76" t="s">
        <v>93</v>
      </c>
      <c r="I36" s="76" t="s">
        <v>93</v>
      </c>
      <c r="J36" s="76" t="s">
        <v>93</v>
      </c>
      <c r="K36" s="95" t="s">
        <v>93</v>
      </c>
      <c r="L36" s="99"/>
    </row>
    <row r="37" spans="2:12" s="1" customFormat="1" ht="15">
      <c r="B37" s="8">
        <v>17</v>
      </c>
      <c r="C37" s="9" t="s">
        <v>29</v>
      </c>
      <c r="D37" s="75">
        <f>D34/D5</f>
        <v>0.0003271983249317338</v>
      </c>
      <c r="E37" s="75">
        <f>E34/E5</f>
        <v>0.0018440103707563146</v>
      </c>
      <c r="F37" s="75">
        <f>F34/F5*100</f>
        <v>0.9270062702721049</v>
      </c>
      <c r="G37" s="66" t="s">
        <v>94</v>
      </c>
      <c r="H37" s="66" t="s">
        <v>94</v>
      </c>
      <c r="I37" s="66" t="s">
        <v>94</v>
      </c>
      <c r="J37" s="66" t="s">
        <v>94</v>
      </c>
      <c r="K37" s="96" t="s">
        <v>94</v>
      </c>
      <c r="L37" s="99"/>
    </row>
    <row r="38" spans="2:12" s="1" customFormat="1" ht="15">
      <c r="B38" s="8">
        <v>18</v>
      </c>
      <c r="C38" s="9" t="s">
        <v>30</v>
      </c>
      <c r="D38" s="10">
        <f>(D30-D31)/D5*100</f>
        <v>3.5516115185805464</v>
      </c>
      <c r="E38" s="10">
        <f>(E30-E31)/E5*100</f>
        <v>9.363487253263724</v>
      </c>
      <c r="F38" s="10">
        <f>(F30-F31)/F5*100</f>
        <v>9.750503120710627</v>
      </c>
      <c r="G38" s="66" t="s">
        <v>94</v>
      </c>
      <c r="H38" s="66" t="s">
        <v>94</v>
      </c>
      <c r="I38" s="66" t="s">
        <v>94</v>
      </c>
      <c r="J38" s="66" t="s">
        <v>94</v>
      </c>
      <c r="K38" s="96" t="s">
        <v>94</v>
      </c>
      <c r="L38" s="99"/>
    </row>
    <row r="39" spans="2:12" s="1" customFormat="1" ht="15">
      <c r="B39" s="8">
        <v>19</v>
      </c>
      <c r="C39" s="9" t="s">
        <v>31</v>
      </c>
      <c r="D39" s="10">
        <f>D9+D23</f>
        <v>21519755.33</v>
      </c>
      <c r="E39" s="10">
        <f aca="true" t="shared" si="10" ref="E39:K39">E9+E23</f>
        <v>19861680.09</v>
      </c>
      <c r="F39" s="10">
        <f t="shared" si="10"/>
        <v>24096022.57</v>
      </c>
      <c r="G39" s="63">
        <f t="shared" si="10"/>
        <v>23500000</v>
      </c>
      <c r="H39" s="63">
        <f t="shared" si="10"/>
        <v>23500000</v>
      </c>
      <c r="I39" s="63">
        <f t="shared" si="10"/>
        <v>24060000</v>
      </c>
      <c r="J39" s="63">
        <f t="shared" si="10"/>
        <v>24630000</v>
      </c>
      <c r="K39" s="63">
        <f t="shared" si="10"/>
        <v>25190746.9</v>
      </c>
      <c r="L39" s="99"/>
    </row>
    <row r="40" spans="2:12" s="1" customFormat="1" ht="15">
      <c r="B40" s="8">
        <v>20</v>
      </c>
      <c r="C40" s="9" t="s">
        <v>32</v>
      </c>
      <c r="D40" s="10">
        <f>D26+D39</f>
        <v>39217170.33</v>
      </c>
      <c r="E40" s="10">
        <f>E26+E39</f>
        <v>26663195.05</v>
      </c>
      <c r="F40" s="10">
        <f aca="true" t="shared" si="11" ref="F40:K40">F26+F39</f>
        <v>39009608.57</v>
      </c>
      <c r="G40" s="63">
        <f t="shared" si="11"/>
        <v>37277497.97</v>
      </c>
      <c r="H40" s="63">
        <f t="shared" si="11"/>
        <v>24881306</v>
      </c>
      <c r="I40" s="63">
        <f t="shared" si="11"/>
        <v>25290667</v>
      </c>
      <c r="J40" s="63">
        <f t="shared" si="11"/>
        <v>25943000</v>
      </c>
      <c r="K40" s="63">
        <f t="shared" si="11"/>
        <v>26601646.9</v>
      </c>
      <c r="L40" s="99"/>
    </row>
    <row r="41" spans="2:12" s="1" customFormat="1" ht="15">
      <c r="B41" s="8">
        <v>21</v>
      </c>
      <c r="C41" s="9" t="s">
        <v>33</v>
      </c>
      <c r="D41" s="10">
        <f>D5-D40</f>
        <v>-8654666.68</v>
      </c>
      <c r="E41" s="10">
        <f aca="true" t="shared" si="12" ref="E41:K41">E5-E40</f>
        <v>-570961.1000000015</v>
      </c>
      <c r="F41" s="10">
        <f t="shared" si="12"/>
        <v>-7106911.740000002</v>
      </c>
      <c r="G41" s="63">
        <f t="shared" si="12"/>
        <v>-3900242.969999999</v>
      </c>
      <c r="H41" s="63">
        <f t="shared" si="12"/>
        <v>1338694</v>
      </c>
      <c r="I41" s="63">
        <f t="shared" si="12"/>
        <v>809333</v>
      </c>
      <c r="J41" s="63">
        <f t="shared" si="12"/>
        <v>1207000</v>
      </c>
      <c r="K41" s="63">
        <f t="shared" si="12"/>
        <v>1648353.1000000015</v>
      </c>
      <c r="L41" s="99"/>
    </row>
    <row r="42" spans="2:12" s="1" customFormat="1" ht="15">
      <c r="B42" s="8">
        <v>22</v>
      </c>
      <c r="C42" s="9" t="s">
        <v>34</v>
      </c>
      <c r="D42" s="10">
        <f>D28+D19+D18</f>
        <v>8654666.68</v>
      </c>
      <c r="E42" s="10">
        <f aca="true" t="shared" si="13" ref="E42:K42">E28+E19+E18</f>
        <v>1239739.96</v>
      </c>
      <c r="F42" s="10">
        <f>F28+F19+F18</f>
        <v>7302651.74</v>
      </c>
      <c r="G42" s="10">
        <f>G28+G19+G18</f>
        <v>4200382.97</v>
      </c>
      <c r="H42" s="10">
        <f t="shared" si="13"/>
        <v>250000</v>
      </c>
      <c r="I42" s="10">
        <f t="shared" si="13"/>
        <v>200000</v>
      </c>
      <c r="J42" s="10">
        <f>J28+J19+J18</f>
        <v>200000</v>
      </c>
      <c r="K42" s="63">
        <f t="shared" si="13"/>
        <v>200900</v>
      </c>
      <c r="L42" s="99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aca="true" t="shared" si="14" ref="E43:K43">E22+E24</f>
        <v>668778.86</v>
      </c>
      <c r="F43" s="21">
        <f>F22+F24</f>
        <v>195740</v>
      </c>
      <c r="G43" s="21">
        <f>G22+G24</f>
        <v>300140</v>
      </c>
      <c r="H43" s="21">
        <f t="shared" si="14"/>
        <v>1588694</v>
      </c>
      <c r="I43" s="21">
        <f t="shared" si="14"/>
        <v>1009333</v>
      </c>
      <c r="J43" s="21">
        <f t="shared" si="14"/>
        <v>1407000</v>
      </c>
      <c r="K43" s="97">
        <f t="shared" si="14"/>
        <v>1849253.1</v>
      </c>
      <c r="L43" s="99"/>
    </row>
    <row r="45" spans="3:11" ht="15">
      <c r="C45" s="68" t="s">
        <v>86</v>
      </c>
      <c r="D45" s="70">
        <f>D5-D40</f>
        <v>-8654666.68</v>
      </c>
      <c r="E45" s="70">
        <f aca="true" t="shared" si="15" ref="E45:K45">E5-E40</f>
        <v>-570961.1000000015</v>
      </c>
      <c r="F45" s="70">
        <f t="shared" si="15"/>
        <v>-7106911.740000002</v>
      </c>
      <c r="G45" s="70">
        <f t="shared" si="15"/>
        <v>-3900242.969999999</v>
      </c>
      <c r="H45" s="70">
        <f t="shared" si="15"/>
        <v>1338694</v>
      </c>
      <c r="I45" s="70">
        <f t="shared" si="15"/>
        <v>809333</v>
      </c>
      <c r="J45" s="70">
        <f t="shared" si="15"/>
        <v>1207000</v>
      </c>
      <c r="K45" s="70">
        <f t="shared" si="15"/>
        <v>1648353.1000000015</v>
      </c>
    </row>
    <row r="46" spans="3:11" ht="15">
      <c r="C46" s="69" t="s">
        <v>87</v>
      </c>
      <c r="D46" s="70">
        <f aca="true" t="shared" si="16" ref="D46:K46">D19+D42-D43</f>
        <v>8654666.68</v>
      </c>
      <c r="E46" s="70">
        <f t="shared" si="16"/>
        <v>570961.1</v>
      </c>
      <c r="F46" s="70">
        <f t="shared" si="16"/>
        <v>7106911.74</v>
      </c>
      <c r="G46" s="70">
        <f t="shared" si="16"/>
        <v>3900242.9699999997</v>
      </c>
      <c r="H46" s="70">
        <f t="shared" si="16"/>
        <v>-1338694</v>
      </c>
      <c r="I46" s="70">
        <f t="shared" si="16"/>
        <v>-809333</v>
      </c>
      <c r="J46" s="70">
        <f t="shared" si="16"/>
        <v>-1207000</v>
      </c>
      <c r="K46" s="70">
        <f t="shared" si="16"/>
        <v>-1648353.1</v>
      </c>
    </row>
    <row r="47" spans="3:11" ht="15">
      <c r="C47" s="85" t="s">
        <v>96</v>
      </c>
      <c r="D47" s="70"/>
      <c r="E47" s="70"/>
      <c r="F47" s="70"/>
      <c r="G47" s="70"/>
      <c r="H47" s="70"/>
      <c r="I47" s="70"/>
      <c r="J47" s="70"/>
      <c r="K47" s="70"/>
    </row>
    <row r="48" spans="3:11" ht="15">
      <c r="C48" s="83" t="s">
        <v>99</v>
      </c>
      <c r="D48" s="84">
        <f>(D22+D23)/D5</f>
        <v>0.0003271983249317338</v>
      </c>
      <c r="E48" s="84">
        <f>(E22+E23)/E5</f>
        <v>0.0018440103707563146</v>
      </c>
      <c r="F48" s="84">
        <f>(F22+F23)/F5</f>
        <v>0.009270062702721049</v>
      </c>
      <c r="G48" s="103">
        <f>G34/G5</f>
        <v>0.012288008705329423</v>
      </c>
      <c r="H48" s="103">
        <f>H34/H5</f>
        <v>0.06821868802440885</v>
      </c>
      <c r="I48" s="103">
        <f>I34/I5</f>
        <v>0.044802030651340995</v>
      </c>
      <c r="J48" s="103">
        <f>J34/J5</f>
        <v>0.056243093922651935</v>
      </c>
      <c r="K48" s="103">
        <f>K34/K5</f>
        <v>0.06864612743362832</v>
      </c>
    </row>
    <row r="49" spans="3:11" ht="15">
      <c r="C49" s="83" t="s">
        <v>100</v>
      </c>
      <c r="D49" s="84">
        <f>(D6-D9+D8)/D5</f>
        <v>0.09161781482519352</v>
      </c>
      <c r="E49" s="84">
        <f>(E6-E9+E8)/E5</f>
        <v>0.12931623280957136</v>
      </c>
      <c r="F49" s="84">
        <f>(F6-F9+F8)/F5</f>
        <v>0.026826580353395094</v>
      </c>
      <c r="G49" s="103">
        <f>1/3*((F6+F8-F9)/F5+(E6+E8-E9)/E5+(D6+D8-D9)/D5)</f>
        <v>0.08258687599605333</v>
      </c>
      <c r="H49" s="103">
        <f>1/3*((G6+G8-G9)/G5+(F6+F8-F9)/F5+(E6+E8-E9)/E5)</f>
        <v>0.0791119430618015</v>
      </c>
      <c r="I49" s="103">
        <f>1/3*((H6+H8-H9)/H5+(G6+G8-G9)/G5+(F6+F8-F9)/F5)</f>
        <v>0.07312832210747958</v>
      </c>
      <c r="J49" s="103">
        <f>1/3*((I6+I8-I9)/I5+(H6+H8-H9)/H5+(G6+G8-G9)/G5)</f>
        <v>0.09228319123616908</v>
      </c>
      <c r="K49" s="103">
        <f>1/3*((J6+J8-J9)/J5+(I6+I8-I9)/I5+(H6+H8-H9)/H5)</f>
        <v>0.09763137558228091</v>
      </c>
    </row>
    <row r="50" spans="3:6" ht="15">
      <c r="C50" s="69" t="s">
        <v>101</v>
      </c>
      <c r="D50" s="66" t="s">
        <v>95</v>
      </c>
      <c r="E50" s="66" t="s">
        <v>95</v>
      </c>
      <c r="F50" s="66" t="s">
        <v>95</v>
      </c>
    </row>
    <row r="51" ht="15">
      <c r="C51" s="88"/>
    </row>
    <row r="52" ht="15">
      <c r="C52" s="88"/>
    </row>
    <row r="55" ht="15">
      <c r="C55" s="88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view="pageBreakPreview" zoomScale="74" zoomScaleSheetLayoutView="74" zoomScalePageLayoutView="0" workbookViewId="0" topLeftCell="A131">
      <selection activeCell="V86" sqref="V86"/>
    </sheetView>
  </sheetViews>
  <sheetFormatPr defaultColWidth="9.140625" defaultRowHeight="15"/>
  <cols>
    <col min="1" max="1" width="4.421875" style="0" customWidth="1"/>
    <col min="2" max="2" width="57.7109375" style="0" customWidth="1"/>
    <col min="3" max="3" width="14.8515625" style="0" customWidth="1"/>
    <col min="6" max="6" width="17.421875" style="0" customWidth="1"/>
    <col min="7" max="8" width="17.140625" style="0" hidden="1" customWidth="1"/>
    <col min="9" max="9" width="17.140625" style="0" customWidth="1"/>
    <col min="10" max="11" width="17.140625" style="0" hidden="1" customWidth="1"/>
    <col min="12" max="12" width="16.7109375" style="0" customWidth="1"/>
    <col min="13" max="13" width="17.57421875" style="0" customWidth="1"/>
    <col min="14" max="17" width="13.7109375" style="0" customWidth="1"/>
    <col min="18" max="18" width="17.00390625" style="0" customWidth="1"/>
    <col min="19" max="19" width="2.00390625" style="0" customWidth="1"/>
  </cols>
  <sheetData>
    <row r="1" spans="1:19" ht="30" customHeight="1">
      <c r="A1" s="152" t="s">
        <v>118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81"/>
    </row>
    <row r="2" spans="1:19" ht="14.25" customHeight="1">
      <c r="A2" s="22"/>
      <c r="B2" s="23"/>
      <c r="C2" s="23"/>
      <c r="D2" s="23"/>
      <c r="E2" s="23"/>
      <c r="F2" s="107"/>
      <c r="G2" s="23"/>
      <c r="H2" s="59"/>
      <c r="I2" s="125"/>
      <c r="J2" s="23"/>
      <c r="K2" s="153" t="s">
        <v>48</v>
      </c>
      <c r="L2" s="153"/>
      <c r="M2" s="153"/>
      <c r="N2" s="153"/>
      <c r="O2" s="153"/>
      <c r="P2" s="153"/>
      <c r="Q2" s="153"/>
      <c r="R2" s="153"/>
      <c r="S2" s="81"/>
    </row>
    <row r="3" spans="1:19" ht="14.25" customHeight="1">
      <c r="A3" s="22"/>
      <c r="B3" s="23"/>
      <c r="C3" s="23"/>
      <c r="D3" s="23"/>
      <c r="E3" s="23"/>
      <c r="F3" s="107"/>
      <c r="G3" s="23"/>
      <c r="H3" s="59"/>
      <c r="I3" s="125"/>
      <c r="J3" s="23"/>
      <c r="K3" s="23"/>
      <c r="L3" s="23"/>
      <c r="M3" s="23"/>
      <c r="N3" s="23"/>
      <c r="O3" s="67"/>
      <c r="P3" s="67"/>
      <c r="Q3" s="67"/>
      <c r="R3" s="23"/>
      <c r="S3" s="81"/>
    </row>
    <row r="4" spans="1:19" ht="14.25" customHeight="1">
      <c r="A4" s="22"/>
      <c r="B4" s="23"/>
      <c r="C4" s="23"/>
      <c r="D4" s="23"/>
      <c r="E4" s="23"/>
      <c r="F4" s="107"/>
      <c r="G4" s="23"/>
      <c r="H4" s="59"/>
      <c r="I4" s="125"/>
      <c r="J4" s="23"/>
      <c r="K4" s="23"/>
      <c r="L4" s="23"/>
      <c r="M4" s="23"/>
      <c r="N4" s="23"/>
      <c r="O4" s="67"/>
      <c r="P4" s="67"/>
      <c r="Q4" s="67"/>
      <c r="R4" s="23" t="s">
        <v>49</v>
      </c>
      <c r="S4" s="81"/>
    </row>
    <row r="5" spans="1:19" ht="7.5" customHeight="1" thickBot="1">
      <c r="A5" s="22"/>
      <c r="S5" s="82"/>
    </row>
    <row r="6" spans="1:19" ht="60" customHeight="1" thickTop="1">
      <c r="A6" s="24" t="s">
        <v>50</v>
      </c>
      <c r="B6" s="25" t="s">
        <v>51</v>
      </c>
      <c r="C6" s="26" t="s">
        <v>52</v>
      </c>
      <c r="D6" s="154" t="s">
        <v>53</v>
      </c>
      <c r="E6" s="154"/>
      <c r="F6" s="108" t="s">
        <v>54</v>
      </c>
      <c r="G6" s="26"/>
      <c r="H6" s="60"/>
      <c r="I6" s="145" t="s">
        <v>55</v>
      </c>
      <c r="J6" s="146"/>
      <c r="K6" s="146"/>
      <c r="L6" s="146"/>
      <c r="M6" s="146"/>
      <c r="N6" s="146"/>
      <c r="O6" s="146"/>
      <c r="P6" s="146"/>
      <c r="Q6" s="147"/>
      <c r="R6" s="77" t="s">
        <v>56</v>
      </c>
      <c r="S6" s="80"/>
    </row>
    <row r="7" spans="1:19" ht="15">
      <c r="A7" s="27"/>
      <c r="B7" s="7"/>
      <c r="C7" s="7"/>
      <c r="D7" s="28" t="s">
        <v>57</v>
      </c>
      <c r="E7" s="28" t="s">
        <v>58</v>
      </c>
      <c r="F7" s="7"/>
      <c r="G7" s="28" t="s">
        <v>81</v>
      </c>
      <c r="H7" s="46" t="s">
        <v>104</v>
      </c>
      <c r="I7" s="46" t="s">
        <v>113</v>
      </c>
      <c r="J7" s="46">
        <v>2011</v>
      </c>
      <c r="K7" s="46">
        <v>2012</v>
      </c>
      <c r="L7" s="46">
        <v>2013</v>
      </c>
      <c r="M7" s="46">
        <v>2014</v>
      </c>
      <c r="N7" s="46">
        <v>2015</v>
      </c>
      <c r="O7" s="46">
        <v>2016</v>
      </c>
      <c r="P7" s="46">
        <v>2017</v>
      </c>
      <c r="Q7" s="46">
        <v>2018</v>
      </c>
      <c r="R7" s="62"/>
      <c r="S7" s="80"/>
    </row>
    <row r="8" spans="1:19" ht="9" customHeight="1">
      <c r="A8" s="2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2"/>
      <c r="P8" s="62"/>
      <c r="Q8" s="62"/>
      <c r="R8" s="62"/>
      <c r="S8" s="80"/>
    </row>
    <row r="9" spans="1:19" ht="18.75">
      <c r="A9" s="29" t="s">
        <v>59</v>
      </c>
      <c r="B9" s="30" t="s">
        <v>60</v>
      </c>
      <c r="C9" s="155"/>
      <c r="D9" s="156"/>
      <c r="E9" s="157"/>
      <c r="F9" s="31">
        <f>SUM(F10:F11)</f>
        <v>44562813.41</v>
      </c>
      <c r="G9" s="31">
        <f>SUM(G10:G11)</f>
        <v>1605290</v>
      </c>
      <c r="H9" s="31">
        <f>SUM(H10:H11)</f>
        <v>14431367.67</v>
      </c>
      <c r="I9" s="31">
        <f>SUM(I10:I11)</f>
        <v>19306516</v>
      </c>
      <c r="J9" s="31">
        <f aca="true" t="shared" si="0" ref="J9:Q9">SUM(J10:J11)</f>
        <v>13247092</v>
      </c>
      <c r="K9" s="31">
        <f t="shared" si="0"/>
        <v>12688831</v>
      </c>
      <c r="L9" s="31">
        <f t="shared" si="0"/>
        <v>12146799.44</v>
      </c>
      <c r="M9" s="31">
        <f t="shared" si="0"/>
        <v>13279497.969999999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78">
        <f>SUM(R10:R11)</f>
        <v>25261297.41</v>
      </c>
      <c r="S9" s="80"/>
    </row>
    <row r="10" spans="1:19" ht="15">
      <c r="A10" s="27"/>
      <c r="B10" s="7" t="s">
        <v>61</v>
      </c>
      <c r="C10" s="32"/>
      <c r="D10" s="33"/>
      <c r="E10" s="34"/>
      <c r="F10" s="12">
        <f aca="true" t="shared" si="1" ref="F10:R10">F14+F68+F78</f>
        <v>575294</v>
      </c>
      <c r="G10" s="12">
        <f t="shared" si="1"/>
        <v>384172</v>
      </c>
      <c r="H10" s="12">
        <f t="shared" si="1"/>
        <v>915960</v>
      </c>
      <c r="I10" s="12">
        <f t="shared" si="1"/>
        <v>195880</v>
      </c>
      <c r="J10" s="12">
        <f t="shared" si="1"/>
        <v>1014708</v>
      </c>
      <c r="K10" s="12">
        <f t="shared" si="1"/>
        <v>929976</v>
      </c>
      <c r="L10" s="12">
        <f t="shared" si="1"/>
        <v>379414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64">
        <f t="shared" si="1"/>
        <v>214414</v>
      </c>
      <c r="S10" s="80"/>
    </row>
    <row r="11" spans="1:19" ht="15">
      <c r="A11" s="27"/>
      <c r="B11" s="7" t="s">
        <v>62</v>
      </c>
      <c r="C11" s="35"/>
      <c r="D11" s="36"/>
      <c r="E11" s="37"/>
      <c r="F11" s="12">
        <f aca="true" t="shared" si="2" ref="F11:R11">F15+F69+F79</f>
        <v>43987519.41</v>
      </c>
      <c r="G11" s="12">
        <f t="shared" si="2"/>
        <v>1221118</v>
      </c>
      <c r="H11" s="12">
        <f t="shared" si="2"/>
        <v>13515407.67</v>
      </c>
      <c r="I11" s="12">
        <f t="shared" si="2"/>
        <v>19110636</v>
      </c>
      <c r="J11" s="12">
        <f t="shared" si="2"/>
        <v>12232384</v>
      </c>
      <c r="K11" s="12">
        <f t="shared" si="2"/>
        <v>11758855</v>
      </c>
      <c r="L11" s="12">
        <f t="shared" si="2"/>
        <v>11767385.44</v>
      </c>
      <c r="M11" s="12">
        <f t="shared" si="2"/>
        <v>13279497.969999999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64">
        <f t="shared" si="2"/>
        <v>25046883.41</v>
      </c>
      <c r="S11" s="80"/>
    </row>
    <row r="12" spans="1:19" ht="15">
      <c r="A12" s="27"/>
      <c r="B12" s="7"/>
      <c r="C12" s="7"/>
      <c r="D12" s="7"/>
      <c r="E12" s="7"/>
      <c r="F12" s="12"/>
      <c r="G12" s="12"/>
      <c r="H12" s="12"/>
      <c r="I12" s="12"/>
      <c r="J12" s="12"/>
      <c r="K12" s="12"/>
      <c r="L12" s="12"/>
      <c r="M12" s="12"/>
      <c r="N12" s="12"/>
      <c r="O12" s="64"/>
      <c r="P12" s="64"/>
      <c r="Q12" s="64"/>
      <c r="R12" s="64"/>
      <c r="S12" s="80"/>
    </row>
    <row r="13" spans="1:19" ht="45.75" customHeight="1">
      <c r="A13" s="38">
        <v>1</v>
      </c>
      <c r="B13" s="39" t="s">
        <v>63</v>
      </c>
      <c r="C13" s="40"/>
      <c r="D13" s="41"/>
      <c r="E13" s="42"/>
      <c r="F13" s="43">
        <f>SUM(F14:F15)</f>
        <v>33935377.41</v>
      </c>
      <c r="G13" s="43">
        <f>SUM(G14:G15)</f>
        <v>737175</v>
      </c>
      <c r="H13" s="43">
        <f>SUM(H14:H15)</f>
        <v>10366004.67</v>
      </c>
      <c r="I13" s="43">
        <f>SUM(I14:I15)</f>
        <v>18832080</v>
      </c>
      <c r="J13" s="43">
        <f aca="true" t="shared" si="3" ref="J13:R13">SUM(J14:J15)</f>
        <v>10049844</v>
      </c>
      <c r="K13" s="43">
        <f t="shared" si="3"/>
        <v>10979831</v>
      </c>
      <c r="L13" s="43">
        <f t="shared" si="3"/>
        <v>10203799.44</v>
      </c>
      <c r="M13" s="43">
        <f t="shared" si="3"/>
        <v>4899497.97</v>
      </c>
      <c r="N13" s="43">
        <f t="shared" si="3"/>
        <v>0</v>
      </c>
      <c r="O13" s="43">
        <f t="shared" si="3"/>
        <v>0</v>
      </c>
      <c r="P13" s="43">
        <f t="shared" si="3"/>
        <v>0</v>
      </c>
      <c r="Q13" s="43">
        <f t="shared" si="3"/>
        <v>0</v>
      </c>
      <c r="R13" s="79">
        <f t="shared" si="3"/>
        <v>15103297.41</v>
      </c>
      <c r="S13" s="80"/>
    </row>
    <row r="14" spans="1:19" ht="15">
      <c r="A14" s="27"/>
      <c r="B14" s="7" t="s">
        <v>61</v>
      </c>
      <c r="C14" s="32"/>
      <c r="D14" s="33"/>
      <c r="E14" s="34"/>
      <c r="F14" s="12">
        <f>F19+F24+F29+F34+F39+F44+F49+F54+F59+F64</f>
        <v>410294</v>
      </c>
      <c r="G14" s="12">
        <f aca="true" t="shared" si="4" ref="G14:R14">G19+G24+G29+G34+G39+G44+G49+G54+G59+G64</f>
        <v>384172</v>
      </c>
      <c r="H14" s="12">
        <f t="shared" si="4"/>
        <v>915960</v>
      </c>
      <c r="I14" s="12">
        <f t="shared" si="4"/>
        <v>195880</v>
      </c>
      <c r="J14" s="12">
        <f t="shared" si="4"/>
        <v>1014708</v>
      </c>
      <c r="K14" s="12">
        <f t="shared" si="4"/>
        <v>926976</v>
      </c>
      <c r="L14" s="12">
        <f t="shared" si="4"/>
        <v>214414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214414</v>
      </c>
      <c r="S14" s="80"/>
    </row>
    <row r="15" spans="1:19" ht="15">
      <c r="A15" s="27"/>
      <c r="B15" s="7" t="s">
        <v>62</v>
      </c>
      <c r="C15" s="35"/>
      <c r="D15" s="36"/>
      <c r="E15" s="37"/>
      <c r="F15" s="12">
        <f>F20+F25+F30+F35+F40+F45+F50+F55+F60+F65</f>
        <v>33525083.41</v>
      </c>
      <c r="G15" s="12">
        <f aca="true" t="shared" si="5" ref="G15:R15">G20+G25+G30+G35+G40+G45+G50+G55+G60+G65</f>
        <v>353003</v>
      </c>
      <c r="H15" s="12">
        <f t="shared" si="5"/>
        <v>9450044.67</v>
      </c>
      <c r="I15" s="12">
        <f t="shared" si="5"/>
        <v>18636200</v>
      </c>
      <c r="J15" s="12">
        <f t="shared" si="5"/>
        <v>9035136</v>
      </c>
      <c r="K15" s="12">
        <f t="shared" si="5"/>
        <v>10052855</v>
      </c>
      <c r="L15" s="12">
        <f t="shared" si="5"/>
        <v>9989385.44</v>
      </c>
      <c r="M15" s="12">
        <f t="shared" si="5"/>
        <v>4899497.97</v>
      </c>
      <c r="N15" s="12">
        <f t="shared" si="5"/>
        <v>0</v>
      </c>
      <c r="O15" s="12">
        <f t="shared" si="5"/>
        <v>0</v>
      </c>
      <c r="P15" s="12">
        <f t="shared" si="5"/>
        <v>0</v>
      </c>
      <c r="Q15" s="12">
        <f t="shared" si="5"/>
        <v>0</v>
      </c>
      <c r="R15" s="12">
        <f t="shared" si="5"/>
        <v>14888883.41</v>
      </c>
      <c r="S15" s="80"/>
    </row>
    <row r="16" spans="1:19" ht="15">
      <c r="A16" s="27"/>
      <c r="B16" s="7"/>
      <c r="C16" s="7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64"/>
      <c r="P16" s="64"/>
      <c r="Q16" s="64"/>
      <c r="R16" s="64"/>
      <c r="S16" s="80"/>
    </row>
    <row r="17" spans="1:19" ht="15">
      <c r="A17" s="137" t="s">
        <v>2</v>
      </c>
      <c r="B17" s="150" t="s">
        <v>112</v>
      </c>
      <c r="C17" s="148" t="s">
        <v>64</v>
      </c>
      <c r="D17" s="143">
        <v>2012</v>
      </c>
      <c r="E17" s="143">
        <v>2013</v>
      </c>
      <c r="F17" s="135">
        <f aca="true" t="shared" si="6" ref="F17:L17">SUM(F19:F20)</f>
        <v>121723</v>
      </c>
      <c r="G17" s="135">
        <f t="shared" si="6"/>
        <v>116272</v>
      </c>
      <c r="H17" s="135">
        <f t="shared" si="6"/>
        <v>915960</v>
      </c>
      <c r="I17" s="135">
        <f t="shared" si="6"/>
        <v>67000</v>
      </c>
      <c r="J17" s="135">
        <f t="shared" si="6"/>
        <v>799688</v>
      </c>
      <c r="K17" s="135">
        <f t="shared" si="6"/>
        <v>798096</v>
      </c>
      <c r="L17" s="135">
        <f t="shared" si="6"/>
        <v>54723</v>
      </c>
      <c r="M17" s="131"/>
      <c r="N17" s="131"/>
      <c r="O17" s="72"/>
      <c r="P17" s="72"/>
      <c r="Q17" s="72"/>
      <c r="R17" s="133"/>
      <c r="S17" s="80"/>
    </row>
    <row r="18" spans="1:19" ht="15">
      <c r="A18" s="138"/>
      <c r="B18" s="151"/>
      <c r="C18" s="149"/>
      <c r="D18" s="144"/>
      <c r="E18" s="144"/>
      <c r="F18" s="136"/>
      <c r="G18" s="136"/>
      <c r="H18" s="136"/>
      <c r="I18" s="136"/>
      <c r="J18" s="136"/>
      <c r="K18" s="136"/>
      <c r="L18" s="136"/>
      <c r="M18" s="132"/>
      <c r="N18" s="132"/>
      <c r="O18" s="73"/>
      <c r="P18" s="73"/>
      <c r="Q18" s="73"/>
      <c r="R18" s="134"/>
      <c r="S18" s="80"/>
    </row>
    <row r="19" spans="1:19" ht="15">
      <c r="A19" s="44"/>
      <c r="B19" s="7" t="s">
        <v>61</v>
      </c>
      <c r="C19" s="32"/>
      <c r="D19" s="33"/>
      <c r="E19" s="34"/>
      <c r="F19" s="12">
        <f>I19+L19</f>
        <v>121723</v>
      </c>
      <c r="G19" s="12">
        <v>116272</v>
      </c>
      <c r="H19" s="12">
        <f>G19+J19</f>
        <v>915960</v>
      </c>
      <c r="I19" s="12">
        <v>67000</v>
      </c>
      <c r="J19" s="12">
        <v>799688</v>
      </c>
      <c r="K19" s="12">
        <v>798096</v>
      </c>
      <c r="L19" s="12">
        <v>54723</v>
      </c>
      <c r="M19" s="12"/>
      <c r="N19" s="12"/>
      <c r="O19" s="64"/>
      <c r="P19" s="64"/>
      <c r="Q19" s="64"/>
      <c r="R19" s="64">
        <f>L19+M19+N19+O19+P19+Q19</f>
        <v>54723</v>
      </c>
      <c r="S19" s="80"/>
    </row>
    <row r="20" spans="1:19" ht="15">
      <c r="A20" s="44"/>
      <c r="B20" s="7" t="s">
        <v>62</v>
      </c>
      <c r="C20" s="35"/>
      <c r="D20" s="36"/>
      <c r="E20" s="37"/>
      <c r="F20" s="12">
        <f>I20+L20</f>
        <v>0</v>
      </c>
      <c r="G20" s="12"/>
      <c r="H20" s="12">
        <f>G20+J20</f>
        <v>0</v>
      </c>
      <c r="I20" s="12">
        <f>H20+K20</f>
        <v>0</v>
      </c>
      <c r="J20" s="12">
        <v>0</v>
      </c>
      <c r="K20" s="12">
        <v>0</v>
      </c>
      <c r="L20" s="12"/>
      <c r="M20" s="12"/>
      <c r="N20" s="12"/>
      <c r="O20" s="64"/>
      <c r="P20" s="64"/>
      <c r="Q20" s="64"/>
      <c r="R20" s="64"/>
      <c r="S20" s="80"/>
    </row>
    <row r="21" spans="1:19" ht="15">
      <c r="A21" s="44"/>
      <c r="B21" s="7"/>
      <c r="C21" s="45"/>
      <c r="D21" s="46"/>
      <c r="E21" s="46"/>
      <c r="F21" s="12"/>
      <c r="G21" s="12"/>
      <c r="H21" s="12"/>
      <c r="I21" s="12"/>
      <c r="J21" s="12"/>
      <c r="K21" s="12"/>
      <c r="L21" s="12"/>
      <c r="M21" s="12"/>
      <c r="N21" s="12"/>
      <c r="O21" s="64"/>
      <c r="P21" s="64"/>
      <c r="Q21" s="64"/>
      <c r="R21" s="64"/>
      <c r="S21" s="80"/>
    </row>
    <row r="22" spans="1:19" ht="15" customHeight="1">
      <c r="A22" s="137" t="s">
        <v>3</v>
      </c>
      <c r="B22" s="139" t="s">
        <v>97</v>
      </c>
      <c r="C22" s="148" t="s">
        <v>105</v>
      </c>
      <c r="D22" s="143">
        <v>2012</v>
      </c>
      <c r="E22" s="143">
        <v>2013</v>
      </c>
      <c r="F22" s="135">
        <f aca="true" t="shared" si="7" ref="F22:L22">SUM(F24:F25)</f>
        <v>288571</v>
      </c>
      <c r="G22" s="135">
        <f t="shared" si="7"/>
        <v>267900</v>
      </c>
      <c r="H22" s="135">
        <f t="shared" si="7"/>
        <v>0</v>
      </c>
      <c r="I22" s="135">
        <f>SUM(I24:I25)</f>
        <v>128880</v>
      </c>
      <c r="J22" s="135">
        <f t="shared" si="7"/>
        <v>215020</v>
      </c>
      <c r="K22" s="135">
        <f t="shared" si="7"/>
        <v>128880</v>
      </c>
      <c r="L22" s="135">
        <f t="shared" si="7"/>
        <v>159691</v>
      </c>
      <c r="M22" s="131"/>
      <c r="N22" s="131"/>
      <c r="O22" s="72"/>
      <c r="P22" s="72"/>
      <c r="Q22" s="72"/>
      <c r="R22" s="133"/>
      <c r="S22" s="80"/>
    </row>
    <row r="23" spans="1:19" ht="29.25" customHeight="1">
      <c r="A23" s="138"/>
      <c r="B23" s="140"/>
      <c r="C23" s="149"/>
      <c r="D23" s="144"/>
      <c r="E23" s="144"/>
      <c r="F23" s="136"/>
      <c r="G23" s="136"/>
      <c r="H23" s="136"/>
      <c r="I23" s="136"/>
      <c r="J23" s="136"/>
      <c r="K23" s="136"/>
      <c r="L23" s="136"/>
      <c r="M23" s="132"/>
      <c r="N23" s="132"/>
      <c r="O23" s="73"/>
      <c r="P23" s="73"/>
      <c r="Q23" s="73"/>
      <c r="R23" s="134"/>
      <c r="S23" s="80"/>
    </row>
    <row r="24" spans="1:19" ht="15">
      <c r="A24" s="44"/>
      <c r="B24" s="7" t="s">
        <v>61</v>
      </c>
      <c r="C24" s="32"/>
      <c r="D24" s="33"/>
      <c r="E24" s="34"/>
      <c r="F24" s="12">
        <f>I24+L24</f>
        <v>288571</v>
      </c>
      <c r="G24" s="12">
        <v>267900</v>
      </c>
      <c r="H24" s="12">
        <v>0</v>
      </c>
      <c r="I24" s="12">
        <v>128880</v>
      </c>
      <c r="J24" s="12">
        <v>215020</v>
      </c>
      <c r="K24" s="12">
        <v>128880</v>
      </c>
      <c r="L24" s="12">
        <v>159691</v>
      </c>
      <c r="M24" s="12"/>
      <c r="N24" s="12"/>
      <c r="O24" s="64"/>
      <c r="P24" s="64"/>
      <c r="Q24" s="64"/>
      <c r="R24" s="64">
        <f>L24+M24+N24+O24+P24+Q24</f>
        <v>159691</v>
      </c>
      <c r="S24" s="80"/>
    </row>
    <row r="25" spans="1:19" ht="15">
      <c r="A25" s="44"/>
      <c r="B25" s="7" t="s">
        <v>62</v>
      </c>
      <c r="C25" s="35"/>
      <c r="D25" s="36"/>
      <c r="E25" s="37"/>
      <c r="F25" s="12">
        <f>SUM(K25:Q25)+H25</f>
        <v>0</v>
      </c>
      <c r="G25" s="12"/>
      <c r="H25" s="12"/>
      <c r="I25" s="12"/>
      <c r="J25" s="12"/>
      <c r="K25" s="12"/>
      <c r="L25" s="12"/>
      <c r="M25" s="12"/>
      <c r="N25" s="12"/>
      <c r="O25" s="64"/>
      <c r="P25" s="64"/>
      <c r="Q25" s="64"/>
      <c r="R25" s="64"/>
      <c r="S25" s="80"/>
    </row>
    <row r="26" spans="1:19" ht="15">
      <c r="A26" s="44"/>
      <c r="B26" s="7"/>
      <c r="C26" s="35"/>
      <c r="D26" s="36"/>
      <c r="E26" s="37"/>
      <c r="F26" s="12"/>
      <c r="G26" s="12"/>
      <c r="H26" s="12"/>
      <c r="I26" s="12"/>
      <c r="J26" s="12"/>
      <c r="K26" s="12"/>
      <c r="L26" s="12"/>
      <c r="M26" s="12"/>
      <c r="N26" s="12"/>
      <c r="O26" s="64"/>
      <c r="P26" s="64"/>
      <c r="Q26" s="64"/>
      <c r="R26" s="64"/>
      <c r="S26" s="80"/>
    </row>
    <row r="27" spans="1:19" ht="15">
      <c r="A27" s="137" t="s">
        <v>4</v>
      </c>
      <c r="B27" s="139" t="s">
        <v>65</v>
      </c>
      <c r="C27" s="148" t="s">
        <v>66</v>
      </c>
      <c r="D27" s="143">
        <v>2008</v>
      </c>
      <c r="E27" s="143">
        <v>2012</v>
      </c>
      <c r="F27" s="135">
        <f aca="true" t="shared" si="8" ref="F27:L27">SUM(F29:F30)</f>
        <v>25289985</v>
      </c>
      <c r="G27" s="135">
        <f t="shared" si="8"/>
        <v>282003</v>
      </c>
      <c r="H27" s="135">
        <f t="shared" si="8"/>
        <v>9317139</v>
      </c>
      <c r="I27" s="135">
        <f t="shared" si="8"/>
        <v>18494184</v>
      </c>
      <c r="J27" s="135">
        <f t="shared" si="8"/>
        <v>9035136</v>
      </c>
      <c r="K27" s="135">
        <f t="shared" si="8"/>
        <v>9177045</v>
      </c>
      <c r="L27" s="135">
        <f t="shared" si="8"/>
        <v>6795801</v>
      </c>
      <c r="M27" s="131"/>
      <c r="N27" s="131"/>
      <c r="O27" s="72"/>
      <c r="P27" s="72"/>
      <c r="Q27" s="72"/>
      <c r="R27" s="133"/>
      <c r="S27" s="80"/>
    </row>
    <row r="28" spans="1:19" ht="15">
      <c r="A28" s="138"/>
      <c r="B28" s="140"/>
      <c r="C28" s="149"/>
      <c r="D28" s="144"/>
      <c r="E28" s="144"/>
      <c r="F28" s="136"/>
      <c r="G28" s="136"/>
      <c r="H28" s="136"/>
      <c r="I28" s="136"/>
      <c r="J28" s="136"/>
      <c r="K28" s="136"/>
      <c r="L28" s="136"/>
      <c r="M28" s="132"/>
      <c r="N28" s="132"/>
      <c r="O28" s="73"/>
      <c r="P28" s="73"/>
      <c r="Q28" s="73"/>
      <c r="R28" s="134"/>
      <c r="S28" s="80"/>
    </row>
    <row r="29" spans="1:19" ht="15">
      <c r="A29" s="44"/>
      <c r="B29" s="7" t="s">
        <v>61</v>
      </c>
      <c r="C29" s="32"/>
      <c r="D29" s="33"/>
      <c r="E29" s="34"/>
      <c r="F29" s="12">
        <f>SUM(K29:Q29)+H29</f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2"/>
      <c r="O29" s="64"/>
      <c r="P29" s="64"/>
      <c r="Q29" s="64"/>
      <c r="R29" s="64"/>
      <c r="S29" s="80"/>
    </row>
    <row r="30" spans="1:19" ht="15">
      <c r="A30" s="44"/>
      <c r="B30" s="7" t="s">
        <v>62</v>
      </c>
      <c r="C30" s="35"/>
      <c r="D30" s="36"/>
      <c r="E30" s="37"/>
      <c r="F30" s="12">
        <f>I30+L30</f>
        <v>25289985</v>
      </c>
      <c r="G30" s="12">
        <v>282003</v>
      </c>
      <c r="H30" s="12">
        <f>G30+J30</f>
        <v>9317139</v>
      </c>
      <c r="I30" s="12">
        <f>H30+K30</f>
        <v>18494184</v>
      </c>
      <c r="J30" s="12">
        <v>9035136</v>
      </c>
      <c r="K30" s="12">
        <v>9177045</v>
      </c>
      <c r="L30" s="12">
        <v>6795801</v>
      </c>
      <c r="M30" s="12"/>
      <c r="N30" s="12"/>
      <c r="O30" s="64"/>
      <c r="P30" s="64"/>
      <c r="Q30" s="64"/>
      <c r="R30" s="64">
        <f>L30+M30+N30+O30+P30+Q30</f>
        <v>6795801</v>
      </c>
      <c r="S30" s="80"/>
    </row>
    <row r="31" spans="1:19" ht="15">
      <c r="A31" s="44"/>
      <c r="B31" s="7"/>
      <c r="C31" s="35"/>
      <c r="D31" s="36"/>
      <c r="E31" s="37"/>
      <c r="F31" s="12"/>
      <c r="G31" s="12"/>
      <c r="H31" s="12"/>
      <c r="I31" s="12"/>
      <c r="J31" s="12"/>
      <c r="K31" s="12"/>
      <c r="L31" s="12"/>
      <c r="M31" s="12"/>
      <c r="N31" s="12"/>
      <c r="O31" s="64"/>
      <c r="P31" s="64"/>
      <c r="Q31" s="64"/>
      <c r="R31" s="64"/>
      <c r="S31" s="80"/>
    </row>
    <row r="32" spans="1:19" ht="15">
      <c r="A32" s="137" t="s">
        <v>5</v>
      </c>
      <c r="B32" s="139" t="s">
        <v>114</v>
      </c>
      <c r="C32" s="148" t="s">
        <v>66</v>
      </c>
      <c r="D32" s="143">
        <v>2013</v>
      </c>
      <c r="E32" s="143"/>
      <c r="F32" s="135">
        <f aca="true" t="shared" si="9" ref="F32:L32">SUM(F34:F35)</f>
        <v>100000</v>
      </c>
      <c r="G32" s="135">
        <f t="shared" si="9"/>
        <v>29300</v>
      </c>
      <c r="H32" s="135">
        <f t="shared" si="9"/>
        <v>29300</v>
      </c>
      <c r="I32" s="135">
        <f t="shared" si="9"/>
        <v>0</v>
      </c>
      <c r="J32" s="135">
        <f t="shared" si="9"/>
        <v>0</v>
      </c>
      <c r="K32" s="135">
        <f t="shared" si="9"/>
        <v>375000</v>
      </c>
      <c r="L32" s="135">
        <f t="shared" si="9"/>
        <v>100000</v>
      </c>
      <c r="M32" s="135"/>
      <c r="N32" s="131"/>
      <c r="O32" s="121"/>
      <c r="P32" s="121"/>
      <c r="Q32" s="121"/>
      <c r="R32" s="133"/>
      <c r="S32" s="80"/>
    </row>
    <row r="33" spans="1:19" ht="17.25" customHeight="1">
      <c r="A33" s="138"/>
      <c r="B33" s="140"/>
      <c r="C33" s="149"/>
      <c r="D33" s="144"/>
      <c r="E33" s="144"/>
      <c r="F33" s="136"/>
      <c r="G33" s="136"/>
      <c r="H33" s="136"/>
      <c r="I33" s="136"/>
      <c r="J33" s="136"/>
      <c r="K33" s="136"/>
      <c r="L33" s="136"/>
      <c r="M33" s="136"/>
      <c r="N33" s="132"/>
      <c r="O33" s="122"/>
      <c r="P33" s="122"/>
      <c r="Q33" s="122"/>
      <c r="R33" s="134"/>
      <c r="S33" s="80"/>
    </row>
    <row r="34" spans="1:19" ht="15">
      <c r="A34" s="44"/>
      <c r="B34" s="7" t="s">
        <v>61</v>
      </c>
      <c r="C34" s="32"/>
      <c r="D34" s="33"/>
      <c r="E34" s="34"/>
      <c r="F34" s="12"/>
      <c r="G34" s="12"/>
      <c r="H34" s="12"/>
      <c r="I34" s="12"/>
      <c r="J34" s="12">
        <v>0</v>
      </c>
      <c r="K34" s="12"/>
      <c r="L34" s="12"/>
      <c r="M34" s="12"/>
      <c r="N34" s="12"/>
      <c r="O34" s="64"/>
      <c r="P34" s="64"/>
      <c r="Q34" s="64"/>
      <c r="R34" s="64"/>
      <c r="S34" s="80"/>
    </row>
    <row r="35" spans="1:19" ht="15">
      <c r="A35" s="44"/>
      <c r="B35" s="7" t="s">
        <v>62</v>
      </c>
      <c r="C35" s="35"/>
      <c r="D35" s="36"/>
      <c r="E35" s="37"/>
      <c r="F35" s="12">
        <f>L35+M35+N35+O35+P35+Q35</f>
        <v>100000</v>
      </c>
      <c r="G35" s="12">
        <v>29300</v>
      </c>
      <c r="H35" s="12">
        <f>G35+J35</f>
        <v>29300</v>
      </c>
      <c r="I35" s="12"/>
      <c r="J35" s="12">
        <v>0</v>
      </c>
      <c r="K35" s="12">
        <v>375000</v>
      </c>
      <c r="L35" s="12">
        <v>100000</v>
      </c>
      <c r="M35" s="12"/>
      <c r="N35" s="12"/>
      <c r="O35" s="64"/>
      <c r="P35" s="64"/>
      <c r="Q35" s="64"/>
      <c r="R35" s="64">
        <f>L35+M35+N35+O35+P35+Q35</f>
        <v>100000</v>
      </c>
      <c r="S35" s="80"/>
    </row>
    <row r="36" spans="1:19" ht="15">
      <c r="A36" s="44"/>
      <c r="B36" s="7"/>
      <c r="C36" s="35"/>
      <c r="D36" s="36"/>
      <c r="E36" s="37"/>
      <c r="F36" s="12"/>
      <c r="G36" s="12"/>
      <c r="H36" s="12"/>
      <c r="I36" s="12"/>
      <c r="J36" s="12"/>
      <c r="K36" s="12"/>
      <c r="L36" s="12"/>
      <c r="M36" s="12"/>
      <c r="N36" s="12"/>
      <c r="O36" s="64"/>
      <c r="P36" s="64"/>
      <c r="Q36" s="64"/>
      <c r="R36" s="64"/>
      <c r="S36" s="80"/>
    </row>
    <row r="37" spans="1:19" ht="15">
      <c r="A37" s="137" t="s">
        <v>6</v>
      </c>
      <c r="B37" s="139" t="s">
        <v>116</v>
      </c>
      <c r="C37" s="148" t="s">
        <v>66</v>
      </c>
      <c r="D37" s="143">
        <v>2013</v>
      </c>
      <c r="E37" s="143">
        <v>2013</v>
      </c>
      <c r="F37" s="135">
        <f aca="true" t="shared" si="10" ref="F37:L37">SUM(F39:F40)</f>
        <v>19343</v>
      </c>
      <c r="G37" s="135">
        <f t="shared" si="10"/>
        <v>29300</v>
      </c>
      <c r="H37" s="135">
        <f t="shared" si="10"/>
        <v>29300</v>
      </c>
      <c r="I37" s="135">
        <f t="shared" si="10"/>
        <v>1000</v>
      </c>
      <c r="J37" s="135">
        <f t="shared" si="10"/>
        <v>0</v>
      </c>
      <c r="K37" s="135">
        <f t="shared" si="10"/>
        <v>375000</v>
      </c>
      <c r="L37" s="135">
        <f t="shared" si="10"/>
        <v>18343</v>
      </c>
      <c r="M37" s="135"/>
      <c r="N37" s="131"/>
      <c r="O37" s="72"/>
      <c r="P37" s="72"/>
      <c r="Q37" s="72"/>
      <c r="R37" s="133"/>
      <c r="S37" s="80"/>
    </row>
    <row r="38" spans="1:19" ht="15">
      <c r="A38" s="138"/>
      <c r="B38" s="140"/>
      <c r="C38" s="149"/>
      <c r="D38" s="144"/>
      <c r="E38" s="144"/>
      <c r="F38" s="136"/>
      <c r="G38" s="136"/>
      <c r="H38" s="136"/>
      <c r="I38" s="136"/>
      <c r="J38" s="136"/>
      <c r="K38" s="136"/>
      <c r="L38" s="136"/>
      <c r="M38" s="136"/>
      <c r="N38" s="132"/>
      <c r="O38" s="73"/>
      <c r="P38" s="73"/>
      <c r="Q38" s="73"/>
      <c r="R38" s="134"/>
      <c r="S38" s="80"/>
    </row>
    <row r="39" spans="1:19" ht="15">
      <c r="A39" s="44"/>
      <c r="B39" s="7" t="s">
        <v>61</v>
      </c>
      <c r="C39" s="32"/>
      <c r="D39" s="33"/>
      <c r="E39" s="34"/>
      <c r="F39" s="12"/>
      <c r="G39" s="12"/>
      <c r="H39" s="12"/>
      <c r="I39" s="12"/>
      <c r="J39" s="12">
        <v>0</v>
      </c>
      <c r="K39" s="12"/>
      <c r="L39" s="12"/>
      <c r="M39" s="12"/>
      <c r="N39" s="12"/>
      <c r="O39" s="64"/>
      <c r="P39" s="64"/>
      <c r="Q39" s="64"/>
      <c r="R39" s="64"/>
      <c r="S39" s="80"/>
    </row>
    <row r="40" spans="1:19" ht="15">
      <c r="A40" s="44"/>
      <c r="B40" s="7" t="s">
        <v>62</v>
      </c>
      <c r="C40" s="35"/>
      <c r="D40" s="36"/>
      <c r="E40" s="37"/>
      <c r="F40" s="12">
        <f>I40+L40</f>
        <v>19343</v>
      </c>
      <c r="G40" s="12">
        <v>29300</v>
      </c>
      <c r="H40" s="12">
        <f>G40+J40</f>
        <v>29300</v>
      </c>
      <c r="I40" s="12">
        <v>1000</v>
      </c>
      <c r="J40" s="12">
        <v>0</v>
      </c>
      <c r="K40" s="12">
        <v>375000</v>
      </c>
      <c r="L40" s="12">
        <v>18343</v>
      </c>
      <c r="M40" s="12"/>
      <c r="N40" s="12"/>
      <c r="O40" s="64"/>
      <c r="P40" s="64"/>
      <c r="Q40" s="64"/>
      <c r="R40" s="64">
        <f>L40+M40+N40+O40+P40+Q40</f>
        <v>18343</v>
      </c>
      <c r="S40" s="80"/>
    </row>
    <row r="41" spans="1:19" ht="15">
      <c r="A41" s="44"/>
      <c r="B41" s="7"/>
      <c r="C41" s="35"/>
      <c r="D41" s="36"/>
      <c r="E41" s="37"/>
      <c r="F41" s="12"/>
      <c r="G41" s="12"/>
      <c r="H41" s="12"/>
      <c r="I41" s="12"/>
      <c r="J41" s="12"/>
      <c r="K41" s="12"/>
      <c r="L41" s="12"/>
      <c r="M41" s="12"/>
      <c r="N41" s="12"/>
      <c r="O41" s="64"/>
      <c r="P41" s="64"/>
      <c r="Q41" s="64"/>
      <c r="R41" s="64"/>
      <c r="S41" s="80"/>
    </row>
    <row r="42" spans="1:19" ht="15">
      <c r="A42" s="137" t="s">
        <v>39</v>
      </c>
      <c r="B42" s="139" t="s">
        <v>115</v>
      </c>
      <c r="C42" s="148" t="s">
        <v>66</v>
      </c>
      <c r="D42" s="143">
        <v>2013</v>
      </c>
      <c r="E42" s="143"/>
      <c r="F42" s="135">
        <f aca="true" t="shared" si="11" ref="F42:L42">SUM(F44:F45)</f>
        <v>15000</v>
      </c>
      <c r="G42" s="135">
        <f t="shared" si="11"/>
        <v>3100</v>
      </c>
      <c r="H42" s="135">
        <f t="shared" si="11"/>
        <v>3100</v>
      </c>
      <c r="I42" s="135">
        <f t="shared" si="11"/>
        <v>0</v>
      </c>
      <c r="J42" s="135">
        <f t="shared" si="11"/>
        <v>0</v>
      </c>
      <c r="K42" s="135">
        <f t="shared" si="11"/>
        <v>56000</v>
      </c>
      <c r="L42" s="135">
        <f t="shared" si="11"/>
        <v>15000</v>
      </c>
      <c r="M42" s="135"/>
      <c r="N42" s="131"/>
      <c r="O42" s="110"/>
      <c r="P42" s="110"/>
      <c r="Q42" s="110"/>
      <c r="R42" s="133"/>
      <c r="S42" s="80"/>
    </row>
    <row r="43" spans="1:19" ht="15">
      <c r="A43" s="138"/>
      <c r="B43" s="140"/>
      <c r="C43" s="149"/>
      <c r="D43" s="144"/>
      <c r="E43" s="144"/>
      <c r="F43" s="136"/>
      <c r="G43" s="136"/>
      <c r="H43" s="136"/>
      <c r="I43" s="136"/>
      <c r="J43" s="136"/>
      <c r="K43" s="136"/>
      <c r="L43" s="136"/>
      <c r="M43" s="136"/>
      <c r="N43" s="132"/>
      <c r="O43" s="111"/>
      <c r="P43" s="111"/>
      <c r="Q43" s="111"/>
      <c r="R43" s="134"/>
      <c r="S43" s="80"/>
    </row>
    <row r="44" spans="1:19" ht="15">
      <c r="A44" s="44"/>
      <c r="B44" s="7" t="s">
        <v>61</v>
      </c>
      <c r="C44" s="32"/>
      <c r="D44" s="33"/>
      <c r="E44" s="34"/>
      <c r="F44" s="12">
        <f>SUM(K44:Q44)+H44</f>
        <v>0</v>
      </c>
      <c r="G44" s="12"/>
      <c r="H44" s="12"/>
      <c r="I44" s="12"/>
      <c r="J44" s="12">
        <v>0</v>
      </c>
      <c r="K44" s="12"/>
      <c r="L44" s="12"/>
      <c r="M44" s="12"/>
      <c r="N44" s="12"/>
      <c r="O44" s="64"/>
      <c r="P44" s="64"/>
      <c r="Q44" s="64"/>
      <c r="R44" s="64"/>
      <c r="S44" s="80"/>
    </row>
    <row r="45" spans="1:19" ht="15">
      <c r="A45" s="44"/>
      <c r="B45" s="7" t="s">
        <v>62</v>
      </c>
      <c r="C45" s="35"/>
      <c r="D45" s="36"/>
      <c r="E45" s="37"/>
      <c r="F45" s="12">
        <f>L45+M45+N45+O45+P45+Q45</f>
        <v>15000</v>
      </c>
      <c r="G45" s="12">
        <v>3100</v>
      </c>
      <c r="H45" s="12">
        <f>G45+J45</f>
        <v>3100</v>
      </c>
      <c r="I45" s="12"/>
      <c r="J45" s="12">
        <v>0</v>
      </c>
      <c r="K45" s="12">
        <v>56000</v>
      </c>
      <c r="L45" s="12">
        <v>15000</v>
      </c>
      <c r="M45" s="12"/>
      <c r="N45" s="12"/>
      <c r="O45" s="64"/>
      <c r="P45" s="64"/>
      <c r="Q45" s="64"/>
      <c r="R45" s="64">
        <f>L45+M45+N45+O45+P45+Q45</f>
        <v>15000</v>
      </c>
      <c r="S45" s="80"/>
    </row>
    <row r="46" spans="1:19" ht="15">
      <c r="A46" s="44"/>
      <c r="B46" s="7"/>
      <c r="C46" s="35"/>
      <c r="D46" s="36"/>
      <c r="E46" s="37"/>
      <c r="F46" s="12"/>
      <c r="G46" s="12"/>
      <c r="H46" s="12"/>
      <c r="I46" s="12"/>
      <c r="J46" s="12"/>
      <c r="K46" s="12"/>
      <c r="L46" s="12"/>
      <c r="M46" s="12"/>
      <c r="N46" s="12"/>
      <c r="O46" s="64"/>
      <c r="P46" s="64"/>
      <c r="Q46" s="64"/>
      <c r="R46" s="64"/>
      <c r="S46" s="80"/>
    </row>
    <row r="47" spans="1:19" ht="15">
      <c r="A47" s="137" t="s">
        <v>107</v>
      </c>
      <c r="B47" s="139" t="s">
        <v>106</v>
      </c>
      <c r="C47" s="148" t="s">
        <v>66</v>
      </c>
      <c r="D47" s="143">
        <v>2012</v>
      </c>
      <c r="E47" s="143">
        <v>2013</v>
      </c>
      <c r="F47" s="135">
        <f aca="true" t="shared" si="12" ref="F47:L47">SUM(F49:F50)</f>
        <v>204950</v>
      </c>
      <c r="G47" s="135">
        <f t="shared" si="12"/>
        <v>3100</v>
      </c>
      <c r="H47" s="135">
        <f t="shared" si="12"/>
        <v>0</v>
      </c>
      <c r="I47" s="135">
        <f>SUM(I49:I50)</f>
        <v>4950</v>
      </c>
      <c r="J47" s="135">
        <f t="shared" si="12"/>
        <v>0</v>
      </c>
      <c r="K47" s="135">
        <f t="shared" si="12"/>
        <v>4950</v>
      </c>
      <c r="L47" s="135">
        <f t="shared" si="12"/>
        <v>200000</v>
      </c>
      <c r="M47" s="135"/>
      <c r="N47" s="131"/>
      <c r="O47" s="112"/>
      <c r="P47" s="112"/>
      <c r="Q47" s="112"/>
      <c r="R47" s="133"/>
      <c r="S47" s="80"/>
    </row>
    <row r="48" spans="1:19" ht="30" customHeight="1">
      <c r="A48" s="138"/>
      <c r="B48" s="140"/>
      <c r="C48" s="149"/>
      <c r="D48" s="144"/>
      <c r="E48" s="144"/>
      <c r="F48" s="136"/>
      <c r="G48" s="136"/>
      <c r="H48" s="136"/>
      <c r="I48" s="136"/>
      <c r="J48" s="136"/>
      <c r="K48" s="136"/>
      <c r="L48" s="136"/>
      <c r="M48" s="136"/>
      <c r="N48" s="132"/>
      <c r="O48" s="113"/>
      <c r="P48" s="113"/>
      <c r="Q48" s="113"/>
      <c r="R48" s="134"/>
      <c r="S48" s="80"/>
    </row>
    <row r="49" spans="1:19" ht="15">
      <c r="A49" s="44"/>
      <c r="B49" s="7" t="s">
        <v>61</v>
      </c>
      <c r="C49" s="32"/>
      <c r="D49" s="33"/>
      <c r="E49" s="34"/>
      <c r="F49" s="12">
        <f>I49+L49</f>
        <v>0</v>
      </c>
      <c r="G49" s="12"/>
      <c r="H49" s="12"/>
      <c r="I49" s="12"/>
      <c r="J49" s="12">
        <v>0</v>
      </c>
      <c r="K49" s="12"/>
      <c r="L49" s="12"/>
      <c r="M49" s="12"/>
      <c r="N49" s="12"/>
      <c r="O49" s="64"/>
      <c r="P49" s="64"/>
      <c r="Q49" s="64"/>
      <c r="R49" s="64"/>
      <c r="S49" s="80"/>
    </row>
    <row r="50" spans="1:19" ht="15">
      <c r="A50" s="44"/>
      <c r="B50" s="7" t="s">
        <v>62</v>
      </c>
      <c r="C50" s="35"/>
      <c r="D50" s="36"/>
      <c r="E50" s="37"/>
      <c r="F50" s="12">
        <f>I50+L50</f>
        <v>204950</v>
      </c>
      <c r="G50" s="12">
        <v>3100</v>
      </c>
      <c r="H50" s="12"/>
      <c r="I50" s="12">
        <v>4950</v>
      </c>
      <c r="J50" s="12">
        <v>0</v>
      </c>
      <c r="K50" s="12">
        <v>4950</v>
      </c>
      <c r="L50" s="12">
        <v>200000</v>
      </c>
      <c r="M50" s="12"/>
      <c r="N50" s="12"/>
      <c r="O50" s="64"/>
      <c r="P50" s="64"/>
      <c r="Q50" s="64"/>
      <c r="R50" s="64">
        <f>L50+M50+N50+O50+P50+Q50</f>
        <v>200000</v>
      </c>
      <c r="S50" s="80"/>
    </row>
    <row r="51" spans="1:19" ht="15">
      <c r="A51" s="44"/>
      <c r="B51" s="7"/>
      <c r="C51" s="35"/>
      <c r="D51" s="36"/>
      <c r="E51" s="37"/>
      <c r="F51" s="12"/>
      <c r="G51" s="12"/>
      <c r="H51" s="12"/>
      <c r="I51" s="12"/>
      <c r="J51" s="12"/>
      <c r="K51" s="12"/>
      <c r="L51" s="12"/>
      <c r="M51" s="12"/>
      <c r="N51" s="12"/>
      <c r="O51" s="64"/>
      <c r="P51" s="64"/>
      <c r="Q51" s="64"/>
      <c r="R51" s="64"/>
      <c r="S51" s="80"/>
    </row>
    <row r="52" spans="1:19" ht="30" customHeight="1">
      <c r="A52" s="137" t="s">
        <v>110</v>
      </c>
      <c r="B52" s="139" t="s">
        <v>108</v>
      </c>
      <c r="C52" s="148" t="s">
        <v>66</v>
      </c>
      <c r="D52" s="143">
        <v>2006</v>
      </c>
      <c r="E52" s="143">
        <v>2014</v>
      </c>
      <c r="F52" s="135">
        <f aca="true" t="shared" si="13" ref="F52:Q52">SUM(F54:F55)</f>
        <v>7120805.41</v>
      </c>
      <c r="G52" s="135">
        <f t="shared" si="13"/>
        <v>3100</v>
      </c>
      <c r="H52" s="135">
        <f t="shared" si="13"/>
        <v>71205.67</v>
      </c>
      <c r="I52" s="135">
        <f>SUM(I54:I55)</f>
        <v>119066</v>
      </c>
      <c r="J52" s="135">
        <f t="shared" si="13"/>
        <v>0</v>
      </c>
      <c r="K52" s="135">
        <f t="shared" si="13"/>
        <v>47860</v>
      </c>
      <c r="L52" s="135">
        <f t="shared" si="13"/>
        <v>2102241.44</v>
      </c>
      <c r="M52" s="135">
        <f t="shared" si="13"/>
        <v>4899497.97</v>
      </c>
      <c r="N52" s="135">
        <f t="shared" si="13"/>
        <v>0</v>
      </c>
      <c r="O52" s="135">
        <f t="shared" si="13"/>
        <v>0</v>
      </c>
      <c r="P52" s="135">
        <f t="shared" si="13"/>
        <v>0</v>
      </c>
      <c r="Q52" s="135">
        <f t="shared" si="13"/>
        <v>0</v>
      </c>
      <c r="R52" s="135"/>
      <c r="S52" s="80"/>
    </row>
    <row r="53" spans="1:19" ht="30" customHeight="1">
      <c r="A53" s="138"/>
      <c r="B53" s="140"/>
      <c r="C53" s="149"/>
      <c r="D53" s="144"/>
      <c r="E53" s="144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80"/>
    </row>
    <row r="54" spans="1:19" ht="15">
      <c r="A54" s="44"/>
      <c r="B54" s="7" t="s">
        <v>61</v>
      </c>
      <c r="C54" s="32"/>
      <c r="D54" s="33"/>
      <c r="E54" s="34"/>
      <c r="F54" s="12">
        <f>I54+L54+M54</f>
        <v>0</v>
      </c>
      <c r="G54" s="12"/>
      <c r="H54" s="12"/>
      <c r="I54" s="12"/>
      <c r="J54" s="12">
        <v>0</v>
      </c>
      <c r="K54" s="12"/>
      <c r="L54" s="12"/>
      <c r="M54" s="12"/>
      <c r="N54" s="12"/>
      <c r="O54" s="64"/>
      <c r="P54" s="64"/>
      <c r="Q54" s="64"/>
      <c r="R54" s="64"/>
      <c r="S54" s="80"/>
    </row>
    <row r="55" spans="1:19" ht="15">
      <c r="A55" s="44"/>
      <c r="B55" s="7" t="s">
        <v>62</v>
      </c>
      <c r="C55" s="35"/>
      <c r="D55" s="36"/>
      <c r="E55" s="37"/>
      <c r="F55" s="12">
        <f>I55+L55+M55</f>
        <v>7120805.41</v>
      </c>
      <c r="G55" s="12">
        <v>3100</v>
      </c>
      <c r="H55" s="12">
        <v>71205.67</v>
      </c>
      <c r="I55" s="12">
        <v>119066</v>
      </c>
      <c r="J55" s="12">
        <v>0</v>
      </c>
      <c r="K55" s="12">
        <v>47860</v>
      </c>
      <c r="L55" s="12">
        <v>2102241.44</v>
      </c>
      <c r="M55" s="12">
        <v>4899497.97</v>
      </c>
      <c r="N55" s="12"/>
      <c r="O55" s="64"/>
      <c r="P55" s="64"/>
      <c r="Q55" s="64"/>
      <c r="R55" s="64">
        <f>L55+M55+N55+O55+P55+Q55</f>
        <v>7001739.41</v>
      </c>
      <c r="S55" s="80"/>
    </row>
    <row r="56" spans="1:19" ht="15">
      <c r="A56" s="114"/>
      <c r="B56" s="115"/>
      <c r="C56" s="116"/>
      <c r="D56" s="117"/>
      <c r="E56" s="118"/>
      <c r="F56" s="119"/>
      <c r="G56" s="119"/>
      <c r="H56" s="119"/>
      <c r="I56" s="119"/>
      <c r="J56" s="119"/>
      <c r="K56" s="119"/>
      <c r="L56" s="119"/>
      <c r="M56" s="119"/>
      <c r="N56" s="119"/>
      <c r="O56" s="120"/>
      <c r="P56" s="120"/>
      <c r="Q56" s="120"/>
      <c r="R56" s="120"/>
      <c r="S56" s="80"/>
    </row>
    <row r="57" spans="1:19" ht="16.5" customHeight="1">
      <c r="A57" s="137" t="s">
        <v>117</v>
      </c>
      <c r="B57" s="139" t="s">
        <v>111</v>
      </c>
      <c r="C57" s="148" t="s">
        <v>66</v>
      </c>
      <c r="D57" s="143">
        <v>2012</v>
      </c>
      <c r="E57" s="143">
        <v>2013</v>
      </c>
      <c r="F57" s="135">
        <f aca="true" t="shared" si="14" ref="F57:L57">SUM(F59:F60)</f>
        <v>775000</v>
      </c>
      <c r="G57" s="135">
        <f t="shared" si="14"/>
        <v>3100</v>
      </c>
      <c r="H57" s="135">
        <f t="shared" si="14"/>
        <v>0</v>
      </c>
      <c r="I57" s="135">
        <f>SUM(I59:I60)</f>
        <v>17000</v>
      </c>
      <c r="J57" s="135">
        <f t="shared" si="14"/>
        <v>0</v>
      </c>
      <c r="K57" s="135">
        <f t="shared" si="14"/>
        <v>17000</v>
      </c>
      <c r="L57" s="135">
        <f t="shared" si="14"/>
        <v>758000</v>
      </c>
      <c r="M57" s="135">
        <f>SUM(M59:M60)</f>
        <v>0</v>
      </c>
      <c r="N57" s="135">
        <f>SUM(N59:N60)</f>
        <v>0</v>
      </c>
      <c r="O57" s="135">
        <f>SUM(O59:O60)</f>
        <v>0</v>
      </c>
      <c r="P57" s="135">
        <f>SUM(P59:P60)</f>
        <v>0</v>
      </c>
      <c r="Q57" s="135">
        <f>SUM(Q59:Q60)</f>
        <v>0</v>
      </c>
      <c r="R57" s="135"/>
      <c r="S57" s="80"/>
    </row>
    <row r="58" spans="1:19" ht="16.5" customHeight="1">
      <c r="A58" s="138"/>
      <c r="B58" s="140"/>
      <c r="C58" s="149"/>
      <c r="D58" s="144"/>
      <c r="E58" s="144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80"/>
    </row>
    <row r="59" spans="1:19" ht="15">
      <c r="A59" s="44"/>
      <c r="B59" s="7" t="s">
        <v>61</v>
      </c>
      <c r="C59" s="32"/>
      <c r="D59" s="33"/>
      <c r="E59" s="34"/>
      <c r="F59" s="12">
        <f>I59+L59</f>
        <v>0</v>
      </c>
      <c r="G59" s="12"/>
      <c r="H59" s="12"/>
      <c r="I59" s="12"/>
      <c r="J59" s="12">
        <v>0</v>
      </c>
      <c r="K59" s="12"/>
      <c r="L59" s="12"/>
      <c r="M59" s="12"/>
      <c r="N59" s="12"/>
      <c r="O59" s="64"/>
      <c r="P59" s="64"/>
      <c r="Q59" s="64"/>
      <c r="R59" s="64"/>
      <c r="S59" s="80"/>
    </row>
    <row r="60" spans="1:19" ht="15">
      <c r="A60" s="44"/>
      <c r="B60" s="7" t="s">
        <v>62</v>
      </c>
      <c r="C60" s="35"/>
      <c r="D60" s="36"/>
      <c r="E60" s="37"/>
      <c r="F60" s="12">
        <f>I60+L60</f>
        <v>775000</v>
      </c>
      <c r="G60" s="12">
        <v>3100</v>
      </c>
      <c r="H60" s="12"/>
      <c r="I60" s="12">
        <v>17000</v>
      </c>
      <c r="J60" s="12">
        <v>0</v>
      </c>
      <c r="K60" s="12">
        <v>17000</v>
      </c>
      <c r="L60" s="12">
        <v>758000</v>
      </c>
      <c r="M60" s="12"/>
      <c r="N60" s="12"/>
      <c r="O60" s="64"/>
      <c r="P60" s="64"/>
      <c r="Q60" s="64"/>
      <c r="R60" s="64">
        <f>L60+M60+N60+O60+P60+Q60</f>
        <v>758000</v>
      </c>
      <c r="S60" s="80"/>
    </row>
    <row r="61" spans="1:19" ht="15" hidden="1">
      <c r="A61" s="44"/>
      <c r="B61" s="7"/>
      <c r="C61" s="35"/>
      <c r="D61" s="36"/>
      <c r="E61" s="37"/>
      <c r="F61" s="12"/>
      <c r="G61" s="12"/>
      <c r="H61" s="12"/>
      <c r="I61" s="12"/>
      <c r="J61" s="12"/>
      <c r="K61" s="12"/>
      <c r="L61" s="12"/>
      <c r="M61" s="12"/>
      <c r="N61" s="12"/>
      <c r="O61" s="64"/>
      <c r="P61" s="64"/>
      <c r="Q61" s="64"/>
      <c r="R61" s="64"/>
      <c r="S61" s="80"/>
    </row>
    <row r="62" spans="1:19" ht="15" customHeight="1" hidden="1">
      <c r="A62" s="137" t="s">
        <v>39</v>
      </c>
      <c r="B62" s="139" t="s">
        <v>97</v>
      </c>
      <c r="C62" s="148" t="s">
        <v>66</v>
      </c>
      <c r="D62" s="143">
        <v>2011</v>
      </c>
      <c r="E62" s="143">
        <v>2011</v>
      </c>
      <c r="F62" s="135">
        <f>SUM(F64:F65)</f>
        <v>0</v>
      </c>
      <c r="G62" s="135">
        <f>SUM(G64:G65)</f>
        <v>0</v>
      </c>
      <c r="H62" s="135">
        <f>SUM(H64:H65)</f>
        <v>0</v>
      </c>
      <c r="I62" s="123"/>
      <c r="J62" s="135">
        <f>SUM(J64:J65)</f>
        <v>0</v>
      </c>
      <c r="K62" s="135"/>
      <c r="L62" s="135"/>
      <c r="M62" s="135"/>
      <c r="N62" s="131"/>
      <c r="O62" s="86"/>
      <c r="P62" s="86"/>
      <c r="Q62" s="86"/>
      <c r="R62" s="133"/>
      <c r="S62" s="137"/>
    </row>
    <row r="63" spans="1:19" ht="15" hidden="1">
      <c r="A63" s="138"/>
      <c r="B63" s="140"/>
      <c r="C63" s="149"/>
      <c r="D63" s="144"/>
      <c r="E63" s="144"/>
      <c r="F63" s="136"/>
      <c r="G63" s="136"/>
      <c r="H63" s="136"/>
      <c r="I63" s="124"/>
      <c r="J63" s="136"/>
      <c r="K63" s="136"/>
      <c r="L63" s="136"/>
      <c r="M63" s="136"/>
      <c r="N63" s="132"/>
      <c r="O63" s="87"/>
      <c r="P63" s="87"/>
      <c r="Q63" s="87"/>
      <c r="R63" s="134"/>
      <c r="S63" s="138"/>
    </row>
    <row r="64" spans="1:19" ht="15" hidden="1">
      <c r="A64" s="44"/>
      <c r="B64" s="7" t="s">
        <v>61</v>
      </c>
      <c r="C64" s="32"/>
      <c r="D64" s="33"/>
      <c r="E64" s="34"/>
      <c r="F64" s="12">
        <f>SUM(K64:Q64)+H64</f>
        <v>0</v>
      </c>
      <c r="G64" s="12">
        <v>0</v>
      </c>
      <c r="H64" s="12">
        <f>G64+J64</f>
        <v>0</v>
      </c>
      <c r="I64" s="12"/>
      <c r="J64" s="12">
        <v>0</v>
      </c>
      <c r="K64" s="12"/>
      <c r="L64" s="12"/>
      <c r="M64" s="12"/>
      <c r="N64" s="12"/>
      <c r="O64" s="64"/>
      <c r="P64" s="64"/>
      <c r="Q64" s="64"/>
      <c r="R64" s="64"/>
      <c r="S64" s="44"/>
    </row>
    <row r="65" spans="1:19" ht="15" hidden="1">
      <c r="A65" s="44"/>
      <c r="B65" s="7" t="s">
        <v>62</v>
      </c>
      <c r="C65" s="35"/>
      <c r="D65" s="36"/>
      <c r="E65" s="37"/>
      <c r="F65" s="12">
        <f>SUM(K65:Q65)+H65</f>
        <v>0</v>
      </c>
      <c r="G65" s="12">
        <v>0</v>
      </c>
      <c r="H65" s="12">
        <f>G65+J65</f>
        <v>0</v>
      </c>
      <c r="I65" s="12"/>
      <c r="J65" s="12">
        <v>0</v>
      </c>
      <c r="K65" s="12"/>
      <c r="L65" s="12"/>
      <c r="M65" s="12"/>
      <c r="N65" s="12"/>
      <c r="O65" s="64"/>
      <c r="P65" s="64"/>
      <c r="Q65" s="64"/>
      <c r="R65" s="64">
        <f>K65+J65</f>
        <v>0</v>
      </c>
      <c r="S65" s="44"/>
    </row>
    <row r="66" spans="1:19" ht="15">
      <c r="A66" s="27"/>
      <c r="B66" s="7"/>
      <c r="C66" s="7"/>
      <c r="D66" s="7"/>
      <c r="E66" s="7"/>
      <c r="F66" s="12"/>
      <c r="G66" s="12"/>
      <c r="H66" s="12"/>
      <c r="I66" s="12"/>
      <c r="J66" s="12"/>
      <c r="K66" s="12"/>
      <c r="L66" s="12"/>
      <c r="M66" s="12"/>
      <c r="N66" s="12"/>
      <c r="O66" s="64"/>
      <c r="P66" s="64"/>
      <c r="Q66" s="64"/>
      <c r="R66" s="64"/>
      <c r="S66" s="80"/>
    </row>
    <row r="67" spans="1:19" ht="31.5">
      <c r="A67" s="38">
        <v>2</v>
      </c>
      <c r="B67" s="47" t="s">
        <v>67</v>
      </c>
      <c r="C67" s="40"/>
      <c r="D67" s="41"/>
      <c r="E67" s="42"/>
      <c r="F67" s="43">
        <f>SUM(F68:F69)</f>
        <v>0</v>
      </c>
      <c r="G67" s="43">
        <f>SUM(G68:G69)</f>
        <v>0</v>
      </c>
      <c r="H67" s="43">
        <f>SUM(H68:H69)</f>
        <v>0</v>
      </c>
      <c r="I67" s="43">
        <f>SUM(I68:I69)</f>
        <v>0</v>
      </c>
      <c r="J67" s="43">
        <f aca="true" t="shared" si="15" ref="J67:Q67">SUM(J68:J69)</f>
        <v>0</v>
      </c>
      <c r="K67" s="43">
        <f t="shared" si="15"/>
        <v>0</v>
      </c>
      <c r="L67" s="43">
        <f t="shared" si="15"/>
        <v>0</v>
      </c>
      <c r="M67" s="43">
        <f t="shared" si="15"/>
        <v>0</v>
      </c>
      <c r="N67" s="43">
        <f t="shared" si="15"/>
        <v>0</v>
      </c>
      <c r="O67" s="43">
        <f t="shared" si="15"/>
        <v>0</v>
      </c>
      <c r="P67" s="43">
        <f t="shared" si="15"/>
        <v>0</v>
      </c>
      <c r="Q67" s="43">
        <f t="shared" si="15"/>
        <v>0</v>
      </c>
      <c r="R67" s="79"/>
      <c r="S67" s="80"/>
    </row>
    <row r="68" spans="1:19" ht="15">
      <c r="A68" s="44"/>
      <c r="B68" s="7" t="s">
        <v>61</v>
      </c>
      <c r="C68" s="32"/>
      <c r="D68" s="33"/>
      <c r="E68" s="34"/>
      <c r="F68" s="12">
        <f aca="true" t="shared" si="16" ref="F68:I69">F73</f>
        <v>0</v>
      </c>
      <c r="G68" s="12">
        <f t="shared" si="16"/>
        <v>0</v>
      </c>
      <c r="H68" s="12">
        <f t="shared" si="16"/>
        <v>0</v>
      </c>
      <c r="I68" s="12">
        <f t="shared" si="16"/>
        <v>0</v>
      </c>
      <c r="J68" s="12">
        <f aca="true" t="shared" si="17" ref="J68:Q69">J73</f>
        <v>0</v>
      </c>
      <c r="K68" s="12">
        <f t="shared" si="17"/>
        <v>0</v>
      </c>
      <c r="L68" s="12">
        <f t="shared" si="17"/>
        <v>0</v>
      </c>
      <c r="M68" s="12">
        <f t="shared" si="17"/>
        <v>0</v>
      </c>
      <c r="N68" s="12">
        <f t="shared" si="17"/>
        <v>0</v>
      </c>
      <c r="O68" s="12">
        <f t="shared" si="17"/>
        <v>0</v>
      </c>
      <c r="P68" s="12">
        <f t="shared" si="17"/>
        <v>0</v>
      </c>
      <c r="Q68" s="12">
        <f t="shared" si="17"/>
        <v>0</v>
      </c>
      <c r="R68" s="64"/>
      <c r="S68" s="80"/>
    </row>
    <row r="69" spans="1:19" ht="15">
      <c r="A69" s="44"/>
      <c r="B69" s="7" t="s">
        <v>62</v>
      </c>
      <c r="C69" s="35"/>
      <c r="D69" s="36"/>
      <c r="E69" s="37"/>
      <c r="F69" s="12">
        <f t="shared" si="16"/>
        <v>0</v>
      </c>
      <c r="G69" s="12">
        <f t="shared" si="16"/>
        <v>0</v>
      </c>
      <c r="H69" s="12">
        <f t="shared" si="16"/>
        <v>0</v>
      </c>
      <c r="I69" s="12">
        <f t="shared" si="16"/>
        <v>0</v>
      </c>
      <c r="J69" s="12">
        <f t="shared" si="17"/>
        <v>0</v>
      </c>
      <c r="K69" s="12">
        <f t="shared" si="17"/>
        <v>0</v>
      </c>
      <c r="L69" s="12">
        <f t="shared" si="17"/>
        <v>0</v>
      </c>
      <c r="M69" s="12">
        <f t="shared" si="17"/>
        <v>0</v>
      </c>
      <c r="N69" s="12">
        <f t="shared" si="17"/>
        <v>0</v>
      </c>
      <c r="O69" s="12">
        <f t="shared" si="17"/>
        <v>0</v>
      </c>
      <c r="P69" s="12">
        <f t="shared" si="17"/>
        <v>0</v>
      </c>
      <c r="Q69" s="12">
        <f t="shared" si="17"/>
        <v>0</v>
      </c>
      <c r="R69" s="64"/>
      <c r="S69" s="80"/>
    </row>
    <row r="70" spans="1:19" ht="15">
      <c r="A70" s="44"/>
      <c r="B70" s="7"/>
      <c r="C70" s="7"/>
      <c r="D70" s="7"/>
      <c r="E70" s="7"/>
      <c r="F70" s="12"/>
      <c r="G70" s="12"/>
      <c r="H70" s="12"/>
      <c r="I70" s="12"/>
      <c r="J70" s="12"/>
      <c r="K70" s="12"/>
      <c r="L70" s="12"/>
      <c r="M70" s="12"/>
      <c r="N70" s="12"/>
      <c r="O70" s="64"/>
      <c r="P70" s="64"/>
      <c r="Q70" s="64"/>
      <c r="R70" s="64"/>
      <c r="S70" s="80"/>
    </row>
    <row r="71" spans="1:19" ht="15">
      <c r="A71" s="137" t="s">
        <v>2</v>
      </c>
      <c r="B71" s="139"/>
      <c r="C71" s="148"/>
      <c r="D71" s="143"/>
      <c r="E71" s="143"/>
      <c r="F71" s="135">
        <f>SUM(F73:F74)</f>
        <v>0</v>
      </c>
      <c r="G71" s="135">
        <f>SUM(G73:G74)</f>
        <v>0</v>
      </c>
      <c r="H71" s="135">
        <f aca="true" t="shared" si="18" ref="H71:Q71">SUM(H73:H74)</f>
        <v>0</v>
      </c>
      <c r="I71" s="135">
        <f>SUM(I73:I74)</f>
        <v>0</v>
      </c>
      <c r="J71" s="135">
        <f t="shared" si="18"/>
        <v>0</v>
      </c>
      <c r="K71" s="135">
        <f t="shared" si="18"/>
        <v>0</v>
      </c>
      <c r="L71" s="135">
        <f t="shared" si="18"/>
        <v>0</v>
      </c>
      <c r="M71" s="135">
        <f t="shared" si="18"/>
        <v>0</v>
      </c>
      <c r="N71" s="135">
        <f t="shared" si="18"/>
        <v>0</v>
      </c>
      <c r="O71" s="135">
        <f t="shared" si="18"/>
        <v>0</v>
      </c>
      <c r="P71" s="135">
        <f t="shared" si="18"/>
        <v>0</v>
      </c>
      <c r="Q71" s="135">
        <f t="shared" si="18"/>
        <v>0</v>
      </c>
      <c r="R71" s="133"/>
      <c r="S71" s="80"/>
    </row>
    <row r="72" spans="1:19" ht="15">
      <c r="A72" s="138"/>
      <c r="B72" s="140"/>
      <c r="C72" s="149"/>
      <c r="D72" s="144"/>
      <c r="E72" s="144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4"/>
      <c r="S72" s="80"/>
    </row>
    <row r="73" spans="1:19" ht="15">
      <c r="A73" s="44"/>
      <c r="B73" s="7" t="s">
        <v>61</v>
      </c>
      <c r="C73" s="32"/>
      <c r="D73" s="33"/>
      <c r="E73" s="34"/>
      <c r="F73" s="12">
        <f>SUM(K73:Q73)+H73</f>
        <v>0</v>
      </c>
      <c r="G73" s="12">
        <v>0</v>
      </c>
      <c r="H73" s="12">
        <f>G73+J73</f>
        <v>0</v>
      </c>
      <c r="I73" s="12">
        <f>H73+K73</f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64"/>
      <c r="S73" s="80"/>
    </row>
    <row r="74" spans="1:19" ht="15">
      <c r="A74" s="44"/>
      <c r="B74" s="7" t="s">
        <v>62</v>
      </c>
      <c r="C74" s="35"/>
      <c r="D74" s="36"/>
      <c r="E74" s="37"/>
      <c r="F74" s="12">
        <f>SUM(K74:Q74)+H74</f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64"/>
      <c r="S74" s="80"/>
    </row>
    <row r="75" spans="1:19" ht="15">
      <c r="A75" s="44"/>
      <c r="B75" s="7"/>
      <c r="C75" s="48"/>
      <c r="D75" s="7"/>
      <c r="E75" s="7"/>
      <c r="F75" s="12"/>
      <c r="G75" s="12"/>
      <c r="H75" s="12"/>
      <c r="I75" s="12"/>
      <c r="J75" s="12"/>
      <c r="K75" s="12"/>
      <c r="L75" s="12"/>
      <c r="M75" s="12"/>
      <c r="N75" s="12"/>
      <c r="O75" s="64"/>
      <c r="P75" s="64"/>
      <c r="Q75" s="64"/>
      <c r="R75" s="64"/>
      <c r="S75" s="80"/>
    </row>
    <row r="76" spans="1:19" ht="15">
      <c r="A76" s="27"/>
      <c r="B76" s="7"/>
      <c r="C76" s="7"/>
      <c r="D76" s="7"/>
      <c r="E76" s="7"/>
      <c r="F76" s="12"/>
      <c r="G76" s="12"/>
      <c r="H76" s="12"/>
      <c r="I76" s="12"/>
      <c r="J76" s="12"/>
      <c r="K76" s="12"/>
      <c r="L76" s="12"/>
      <c r="M76" s="12"/>
      <c r="N76" s="12"/>
      <c r="O76" s="64"/>
      <c r="P76" s="64"/>
      <c r="Q76" s="64"/>
      <c r="R76" s="64"/>
      <c r="S76" s="80"/>
    </row>
    <row r="77" spans="1:19" ht="31.5">
      <c r="A77" s="38">
        <v>3</v>
      </c>
      <c r="B77" s="47" t="s">
        <v>68</v>
      </c>
      <c r="C77" s="40"/>
      <c r="D77" s="41"/>
      <c r="E77" s="42"/>
      <c r="F77" s="43">
        <f>SUM(F78:F79)</f>
        <v>10627436</v>
      </c>
      <c r="G77" s="43">
        <f>SUM(G78:G79)</f>
        <v>868115</v>
      </c>
      <c r="H77" s="43">
        <f>SUM(H78:H79)</f>
        <v>4065363</v>
      </c>
      <c r="I77" s="43">
        <f>SUM(I78:I79)</f>
        <v>474436</v>
      </c>
      <c r="J77" s="43">
        <f aca="true" t="shared" si="19" ref="J77:R77">SUM(J78:J79)</f>
        <v>3197248</v>
      </c>
      <c r="K77" s="43">
        <f t="shared" si="19"/>
        <v>1709000</v>
      </c>
      <c r="L77" s="43">
        <f t="shared" si="19"/>
        <v>1943000</v>
      </c>
      <c r="M77" s="43">
        <f t="shared" si="19"/>
        <v>8380000</v>
      </c>
      <c r="N77" s="43">
        <f t="shared" si="19"/>
        <v>0</v>
      </c>
      <c r="O77" s="43">
        <f t="shared" si="19"/>
        <v>0</v>
      </c>
      <c r="P77" s="43">
        <f t="shared" si="19"/>
        <v>0</v>
      </c>
      <c r="Q77" s="43">
        <f t="shared" si="19"/>
        <v>0</v>
      </c>
      <c r="R77" s="79">
        <f t="shared" si="19"/>
        <v>10158000</v>
      </c>
      <c r="S77" s="80"/>
    </row>
    <row r="78" spans="1:19" ht="15">
      <c r="A78" s="44"/>
      <c r="B78" s="7" t="s">
        <v>61</v>
      </c>
      <c r="C78" s="32"/>
      <c r="D78" s="33"/>
      <c r="E78" s="34"/>
      <c r="F78" s="12">
        <f>F83+F88+F93+F98+F103+F108+F113+F117</f>
        <v>165000</v>
      </c>
      <c r="G78" s="12">
        <f aca="true" t="shared" si="20" ref="G78:M78">G83+G88+G93+G98+G103+G108+G113+G117</f>
        <v>0</v>
      </c>
      <c r="H78" s="12">
        <f t="shared" si="20"/>
        <v>0</v>
      </c>
      <c r="I78" s="12">
        <f t="shared" si="20"/>
        <v>0</v>
      </c>
      <c r="J78" s="12">
        <f t="shared" si="20"/>
        <v>0</v>
      </c>
      <c r="K78" s="12">
        <f t="shared" si="20"/>
        <v>3000</v>
      </c>
      <c r="L78" s="12">
        <f t="shared" si="20"/>
        <v>165000</v>
      </c>
      <c r="M78" s="12">
        <f t="shared" si="20"/>
        <v>0</v>
      </c>
      <c r="N78" s="12">
        <f>N83+N88+N93+N103+N108+N113+N117</f>
        <v>0</v>
      </c>
      <c r="O78" s="12">
        <f>O83+O88+O93+O103+O108+O113+O117</f>
        <v>0</v>
      </c>
      <c r="P78" s="12">
        <f>P83+P88+P93+P103+P108+P113+P117</f>
        <v>0</v>
      </c>
      <c r="Q78" s="12">
        <f>Q83+Q88+Q93+Q103+Q108+Q113+Q117</f>
        <v>0</v>
      </c>
      <c r="R78" s="12">
        <f>R83+R88+R93+R103+R108+R113+R117</f>
        <v>0</v>
      </c>
      <c r="S78" s="80"/>
    </row>
    <row r="79" spans="1:19" ht="15">
      <c r="A79" s="44"/>
      <c r="B79" s="7" t="s">
        <v>62</v>
      </c>
      <c r="C79" s="35"/>
      <c r="D79" s="36"/>
      <c r="E79" s="37"/>
      <c r="F79" s="12">
        <f>F84+F89+F94+F104+F109+F114+F118</f>
        <v>10462436</v>
      </c>
      <c r="G79" s="12">
        <f aca="true" t="shared" si="21" ref="G79:R79">G84+G89+G94+G104+G109+G114+G118</f>
        <v>868115</v>
      </c>
      <c r="H79" s="12">
        <f t="shared" si="21"/>
        <v>4065363</v>
      </c>
      <c r="I79" s="12">
        <f t="shared" si="21"/>
        <v>474436</v>
      </c>
      <c r="J79" s="12">
        <f t="shared" si="21"/>
        <v>3197248</v>
      </c>
      <c r="K79" s="12">
        <f t="shared" si="21"/>
        <v>1706000</v>
      </c>
      <c r="L79" s="12">
        <f t="shared" si="21"/>
        <v>1778000</v>
      </c>
      <c r="M79" s="12">
        <f t="shared" si="21"/>
        <v>8380000</v>
      </c>
      <c r="N79" s="12">
        <f t="shared" si="21"/>
        <v>0</v>
      </c>
      <c r="O79" s="12">
        <f t="shared" si="21"/>
        <v>0</v>
      </c>
      <c r="P79" s="12">
        <f t="shared" si="21"/>
        <v>0</v>
      </c>
      <c r="Q79" s="12">
        <f t="shared" si="21"/>
        <v>0</v>
      </c>
      <c r="R79" s="12">
        <f t="shared" si="21"/>
        <v>10158000</v>
      </c>
      <c r="S79" s="80"/>
    </row>
    <row r="80" spans="1:19" ht="15">
      <c r="A80" s="44"/>
      <c r="B80" s="7"/>
      <c r="C80" s="35"/>
      <c r="D80" s="36"/>
      <c r="E80" s="37"/>
      <c r="F80" s="12"/>
      <c r="G80" s="12"/>
      <c r="H80" s="12"/>
      <c r="I80" s="12"/>
      <c r="J80" s="12"/>
      <c r="K80" s="12"/>
      <c r="L80" s="12"/>
      <c r="M80" s="12"/>
      <c r="N80" s="12"/>
      <c r="O80" s="64"/>
      <c r="P80" s="64"/>
      <c r="Q80" s="64"/>
      <c r="R80" s="64"/>
      <c r="S80" s="80"/>
    </row>
    <row r="81" spans="1:19" ht="20.25" customHeight="1">
      <c r="A81" s="137" t="s">
        <v>2</v>
      </c>
      <c r="B81" s="139" t="s">
        <v>121</v>
      </c>
      <c r="C81" s="141" t="s">
        <v>66</v>
      </c>
      <c r="D81" s="143">
        <v>2013</v>
      </c>
      <c r="E81" s="143">
        <v>2014</v>
      </c>
      <c r="F81" s="135">
        <f aca="true" t="shared" si="22" ref="F81:M81">SUM(F83:F84)</f>
        <v>5987376</v>
      </c>
      <c r="G81" s="135">
        <f t="shared" si="22"/>
        <v>822460</v>
      </c>
      <c r="H81" s="135">
        <f t="shared" si="22"/>
        <v>4007708</v>
      </c>
      <c r="I81" s="135">
        <f t="shared" si="22"/>
        <v>187376</v>
      </c>
      <c r="J81" s="135">
        <f t="shared" si="22"/>
        <v>3185248</v>
      </c>
      <c r="K81" s="135">
        <f t="shared" si="22"/>
        <v>1400000</v>
      </c>
      <c r="L81" s="135">
        <f t="shared" si="22"/>
        <v>1000000</v>
      </c>
      <c r="M81" s="135">
        <f t="shared" si="22"/>
        <v>4800000</v>
      </c>
      <c r="N81" s="131"/>
      <c r="O81" s="72"/>
      <c r="P81" s="72"/>
      <c r="Q81" s="72"/>
      <c r="R81" s="133"/>
      <c r="S81" s="80"/>
    </row>
    <row r="82" spans="1:19" ht="18" customHeight="1">
      <c r="A82" s="138"/>
      <c r="B82" s="140"/>
      <c r="C82" s="142"/>
      <c r="D82" s="144"/>
      <c r="E82" s="144"/>
      <c r="F82" s="136"/>
      <c r="G82" s="136"/>
      <c r="H82" s="136"/>
      <c r="I82" s="136"/>
      <c r="J82" s="136"/>
      <c r="K82" s="136"/>
      <c r="L82" s="136"/>
      <c r="M82" s="136"/>
      <c r="N82" s="132"/>
      <c r="O82" s="73"/>
      <c r="P82" s="73"/>
      <c r="Q82" s="73"/>
      <c r="R82" s="134"/>
      <c r="S82" s="80"/>
    </row>
    <row r="83" spans="1:19" ht="15">
      <c r="A83" s="44"/>
      <c r="B83" s="7" t="s">
        <v>61</v>
      </c>
      <c r="C83" s="32"/>
      <c r="D83" s="33"/>
      <c r="E83" s="34"/>
      <c r="F83" s="12">
        <f>I83+L83+M83+N83</f>
        <v>0</v>
      </c>
      <c r="G83" s="12">
        <v>0</v>
      </c>
      <c r="H83" s="12">
        <f>G83+J83</f>
        <v>0</v>
      </c>
      <c r="I83" s="12"/>
      <c r="J83" s="12">
        <v>0</v>
      </c>
      <c r="K83" s="12"/>
      <c r="L83" s="12"/>
      <c r="M83" s="12"/>
      <c r="N83" s="12"/>
      <c r="O83" s="64"/>
      <c r="P83" s="64"/>
      <c r="Q83" s="64"/>
      <c r="R83" s="64"/>
      <c r="S83" s="80"/>
    </row>
    <row r="84" spans="1:19" ht="15">
      <c r="A84" s="44"/>
      <c r="B84" s="7" t="s">
        <v>62</v>
      </c>
      <c r="C84" s="35"/>
      <c r="D84" s="36"/>
      <c r="E84" s="37"/>
      <c r="F84" s="12">
        <f>I84+L84+M84+N84</f>
        <v>5987376</v>
      </c>
      <c r="G84" s="12">
        <v>822460</v>
      </c>
      <c r="H84" s="12">
        <f>G84+J84</f>
        <v>4007708</v>
      </c>
      <c r="I84" s="12">
        <v>187376</v>
      </c>
      <c r="J84" s="12">
        <v>3185248</v>
      </c>
      <c r="K84" s="12">
        <v>1400000</v>
      </c>
      <c r="L84" s="12">
        <v>1000000</v>
      </c>
      <c r="M84" s="12">
        <v>4800000</v>
      </c>
      <c r="N84" s="12"/>
      <c r="O84" s="64"/>
      <c r="P84" s="64"/>
      <c r="Q84" s="64"/>
      <c r="R84" s="64">
        <f>L84+M84+N84+O84+P84+Q84</f>
        <v>5800000</v>
      </c>
      <c r="S84" s="80"/>
    </row>
    <row r="85" spans="1:19" ht="15">
      <c r="A85" s="44"/>
      <c r="B85" s="7"/>
      <c r="C85" s="7"/>
      <c r="D85" s="7"/>
      <c r="E85" s="7"/>
      <c r="F85" s="12"/>
      <c r="G85" s="12"/>
      <c r="H85" s="12"/>
      <c r="I85" s="12"/>
      <c r="J85" s="12"/>
      <c r="K85" s="12"/>
      <c r="L85" s="12"/>
      <c r="M85" s="12"/>
      <c r="N85" s="12"/>
      <c r="O85" s="64"/>
      <c r="P85" s="64"/>
      <c r="Q85" s="64"/>
      <c r="R85" s="64"/>
      <c r="S85" s="80"/>
    </row>
    <row r="86" spans="1:19" ht="15">
      <c r="A86" s="137" t="s">
        <v>3</v>
      </c>
      <c r="B86" s="139" t="s">
        <v>122</v>
      </c>
      <c r="C86" s="141" t="s">
        <v>66</v>
      </c>
      <c r="D86" s="143">
        <v>2012</v>
      </c>
      <c r="E86" s="143">
        <v>2014</v>
      </c>
      <c r="F86" s="135">
        <f aca="true" t="shared" si="23" ref="F86:M86">SUM(F88:F89)</f>
        <v>3015000</v>
      </c>
      <c r="G86" s="135">
        <f t="shared" si="23"/>
        <v>37190</v>
      </c>
      <c r="H86" s="135">
        <f t="shared" si="23"/>
        <v>37190</v>
      </c>
      <c r="I86" s="135">
        <f t="shared" si="23"/>
        <v>0</v>
      </c>
      <c r="J86" s="135">
        <f t="shared" si="23"/>
        <v>0</v>
      </c>
      <c r="K86" s="135">
        <f t="shared" si="23"/>
        <v>46000</v>
      </c>
      <c r="L86" s="135">
        <f t="shared" si="23"/>
        <v>35000</v>
      </c>
      <c r="M86" s="135">
        <f t="shared" si="23"/>
        <v>2980000</v>
      </c>
      <c r="N86" s="131"/>
      <c r="O86" s="72"/>
      <c r="P86" s="72"/>
      <c r="Q86" s="72"/>
      <c r="R86" s="133"/>
      <c r="S86" s="80"/>
    </row>
    <row r="87" spans="1:19" ht="22.5" customHeight="1">
      <c r="A87" s="138"/>
      <c r="B87" s="140"/>
      <c r="C87" s="142"/>
      <c r="D87" s="144"/>
      <c r="E87" s="144"/>
      <c r="F87" s="136"/>
      <c r="G87" s="136"/>
      <c r="H87" s="136"/>
      <c r="I87" s="136"/>
      <c r="J87" s="136"/>
      <c r="K87" s="136"/>
      <c r="L87" s="136"/>
      <c r="M87" s="136"/>
      <c r="N87" s="132"/>
      <c r="O87" s="73"/>
      <c r="P87" s="73"/>
      <c r="Q87" s="73"/>
      <c r="R87" s="134"/>
      <c r="S87" s="80"/>
    </row>
    <row r="88" spans="1:19" ht="15">
      <c r="A88" s="44"/>
      <c r="B88" s="7" t="s">
        <v>61</v>
      </c>
      <c r="C88" s="32"/>
      <c r="D88" s="33"/>
      <c r="E88" s="34"/>
      <c r="F88" s="12">
        <f>I88+L88+M88+N88</f>
        <v>0</v>
      </c>
      <c r="G88" s="12">
        <v>0</v>
      </c>
      <c r="H88" s="12">
        <f>G88+J88</f>
        <v>0</v>
      </c>
      <c r="I88" s="12"/>
      <c r="J88" s="12">
        <v>0</v>
      </c>
      <c r="K88" s="12"/>
      <c r="L88" s="12"/>
      <c r="M88" s="12"/>
      <c r="N88" s="12"/>
      <c r="O88" s="64"/>
      <c r="P88" s="64"/>
      <c r="Q88" s="64"/>
      <c r="R88" s="64"/>
      <c r="S88" s="80"/>
    </row>
    <row r="89" spans="1:19" ht="15">
      <c r="A89" s="44"/>
      <c r="B89" s="7" t="s">
        <v>62</v>
      </c>
      <c r="C89" s="35"/>
      <c r="D89" s="36"/>
      <c r="E89" s="37"/>
      <c r="F89" s="12">
        <f>I89+L89+M89+N89</f>
        <v>3015000</v>
      </c>
      <c r="G89" s="12">
        <v>37190</v>
      </c>
      <c r="H89" s="12">
        <f>G89+J89</f>
        <v>37190</v>
      </c>
      <c r="I89" s="12">
        <v>0</v>
      </c>
      <c r="J89" s="12">
        <v>0</v>
      </c>
      <c r="K89" s="12">
        <v>46000</v>
      </c>
      <c r="L89" s="12">
        <v>35000</v>
      </c>
      <c r="M89" s="12">
        <v>2980000</v>
      </c>
      <c r="N89" s="12"/>
      <c r="O89" s="64"/>
      <c r="P89" s="64"/>
      <c r="Q89" s="64"/>
      <c r="R89" s="64">
        <f>L89+M89+N89+O89+P89+Q89</f>
        <v>3015000</v>
      </c>
      <c r="S89" s="80"/>
    </row>
    <row r="90" spans="1:19" ht="15">
      <c r="A90" s="27"/>
      <c r="B90" s="7"/>
      <c r="C90" s="49"/>
      <c r="D90" s="7"/>
      <c r="E90" s="7"/>
      <c r="F90" s="12"/>
      <c r="G90" s="12"/>
      <c r="H90" s="12"/>
      <c r="I90" s="12"/>
      <c r="J90" s="12"/>
      <c r="K90" s="12"/>
      <c r="L90" s="12"/>
      <c r="M90" s="12"/>
      <c r="N90" s="12"/>
      <c r="O90" s="64"/>
      <c r="P90" s="64"/>
      <c r="Q90" s="64"/>
      <c r="R90" s="64"/>
      <c r="S90" s="80"/>
    </row>
    <row r="91" spans="1:19" ht="15">
      <c r="A91" s="137" t="s">
        <v>4</v>
      </c>
      <c r="B91" s="139" t="s">
        <v>119</v>
      </c>
      <c r="C91" s="141" t="s">
        <v>66</v>
      </c>
      <c r="D91" s="143">
        <v>2013</v>
      </c>
      <c r="E91" s="143">
        <v>2014</v>
      </c>
      <c r="F91" s="135">
        <f aca="true" t="shared" si="24" ref="F91:M91">SUM(F93:F94)</f>
        <v>0</v>
      </c>
      <c r="G91" s="135">
        <f t="shared" si="24"/>
        <v>8465</v>
      </c>
      <c r="H91" s="135">
        <f t="shared" si="24"/>
        <v>20465</v>
      </c>
      <c r="I91" s="135">
        <f t="shared" si="24"/>
        <v>0</v>
      </c>
      <c r="J91" s="135">
        <f t="shared" si="24"/>
        <v>12000</v>
      </c>
      <c r="K91" s="135">
        <f t="shared" si="24"/>
        <v>3000</v>
      </c>
      <c r="L91" s="135">
        <f t="shared" si="24"/>
        <v>20000</v>
      </c>
      <c r="M91" s="135">
        <f t="shared" si="24"/>
        <v>150000</v>
      </c>
      <c r="N91" s="131"/>
      <c r="O91" s="72"/>
      <c r="P91" s="72"/>
      <c r="Q91" s="72"/>
      <c r="R91" s="133"/>
      <c r="S91" s="80"/>
    </row>
    <row r="92" spans="1:19" ht="30" customHeight="1">
      <c r="A92" s="138"/>
      <c r="B92" s="140"/>
      <c r="C92" s="142"/>
      <c r="D92" s="144"/>
      <c r="E92" s="144"/>
      <c r="F92" s="136"/>
      <c r="G92" s="136"/>
      <c r="H92" s="136"/>
      <c r="I92" s="136"/>
      <c r="J92" s="136"/>
      <c r="K92" s="136"/>
      <c r="L92" s="136"/>
      <c r="M92" s="136"/>
      <c r="N92" s="132"/>
      <c r="O92" s="73"/>
      <c r="P92" s="73"/>
      <c r="Q92" s="73"/>
      <c r="R92" s="134"/>
      <c r="S92" s="80"/>
    </row>
    <row r="93" spans="1:19" ht="15">
      <c r="A93" s="44"/>
      <c r="B93" s="7" t="s">
        <v>61</v>
      </c>
      <c r="C93" s="32"/>
      <c r="D93" s="33"/>
      <c r="E93" s="34"/>
      <c r="F93" s="12"/>
      <c r="G93" s="12">
        <v>0</v>
      </c>
      <c r="H93" s="12">
        <f>G93+J93</f>
        <v>0</v>
      </c>
      <c r="I93" s="12"/>
      <c r="J93" s="12">
        <v>0</v>
      </c>
      <c r="K93" s="12">
        <v>3000</v>
      </c>
      <c r="L93" s="12"/>
      <c r="M93" s="12"/>
      <c r="N93" s="12"/>
      <c r="O93" s="64"/>
      <c r="P93" s="64"/>
      <c r="Q93" s="64"/>
      <c r="R93" s="64"/>
      <c r="S93" s="80"/>
    </row>
    <row r="94" spans="1:19" ht="15">
      <c r="A94" s="44"/>
      <c r="B94" s="7" t="s">
        <v>62</v>
      </c>
      <c r="C94" s="35"/>
      <c r="D94" s="36"/>
      <c r="E94" s="37"/>
      <c r="F94" s="12"/>
      <c r="G94" s="12">
        <v>8465</v>
      </c>
      <c r="H94" s="12">
        <f>G94+J94</f>
        <v>20465</v>
      </c>
      <c r="I94" s="12"/>
      <c r="J94" s="12">
        <v>12000</v>
      </c>
      <c r="K94" s="12"/>
      <c r="L94" s="12">
        <v>20000</v>
      </c>
      <c r="M94" s="12">
        <v>150000</v>
      </c>
      <c r="N94" s="12"/>
      <c r="O94" s="64"/>
      <c r="P94" s="64"/>
      <c r="Q94" s="64"/>
      <c r="R94" s="64">
        <f>L94+M94+N94+O94+P94+Q94</f>
        <v>170000</v>
      </c>
      <c r="S94" s="80"/>
    </row>
    <row r="95" spans="1:19" ht="15">
      <c r="A95" s="44"/>
      <c r="B95" s="7"/>
      <c r="C95" s="35"/>
      <c r="D95" s="36"/>
      <c r="E95" s="37"/>
      <c r="F95" s="12"/>
      <c r="G95" s="12"/>
      <c r="H95" s="12"/>
      <c r="I95" s="12"/>
      <c r="J95" s="12"/>
      <c r="K95" s="12"/>
      <c r="L95" s="12"/>
      <c r="M95" s="12"/>
      <c r="N95" s="12"/>
      <c r="O95" s="64"/>
      <c r="P95" s="64"/>
      <c r="Q95" s="64"/>
      <c r="R95" s="64"/>
      <c r="S95" s="80"/>
    </row>
    <row r="96" spans="1:19" ht="15">
      <c r="A96" s="137" t="s">
        <v>5</v>
      </c>
      <c r="B96" s="139" t="s">
        <v>125</v>
      </c>
      <c r="C96" s="141" t="s">
        <v>66</v>
      </c>
      <c r="D96" s="143">
        <v>2012</v>
      </c>
      <c r="E96" s="143">
        <v>2013</v>
      </c>
      <c r="F96" s="135">
        <f aca="true" t="shared" si="25" ref="F96:M96">SUM(F98:F99)</f>
        <v>165000</v>
      </c>
      <c r="G96" s="135">
        <f t="shared" si="25"/>
        <v>37190</v>
      </c>
      <c r="H96" s="135">
        <f t="shared" si="25"/>
        <v>37190</v>
      </c>
      <c r="I96" s="135">
        <f t="shared" si="25"/>
        <v>0</v>
      </c>
      <c r="J96" s="135">
        <f t="shared" si="25"/>
        <v>0</v>
      </c>
      <c r="K96" s="135">
        <f t="shared" si="25"/>
        <v>46000</v>
      </c>
      <c r="L96" s="135">
        <f t="shared" si="25"/>
        <v>165000</v>
      </c>
      <c r="M96" s="135">
        <f t="shared" si="25"/>
        <v>0</v>
      </c>
      <c r="N96" s="131"/>
      <c r="O96" s="127"/>
      <c r="P96" s="127"/>
      <c r="Q96" s="127"/>
      <c r="R96" s="133"/>
      <c r="S96" s="80"/>
    </row>
    <row r="97" spans="1:19" ht="15">
      <c r="A97" s="138"/>
      <c r="B97" s="140"/>
      <c r="C97" s="142"/>
      <c r="D97" s="144"/>
      <c r="E97" s="144"/>
      <c r="F97" s="136"/>
      <c r="G97" s="136"/>
      <c r="H97" s="136"/>
      <c r="I97" s="136"/>
      <c r="J97" s="136"/>
      <c r="K97" s="136"/>
      <c r="L97" s="136"/>
      <c r="M97" s="136"/>
      <c r="N97" s="132"/>
      <c r="O97" s="128"/>
      <c r="P97" s="128"/>
      <c r="Q97" s="128"/>
      <c r="R97" s="134"/>
      <c r="S97" s="80"/>
    </row>
    <row r="98" spans="1:19" ht="15">
      <c r="A98" s="44"/>
      <c r="B98" s="7" t="s">
        <v>61</v>
      </c>
      <c r="C98" s="32"/>
      <c r="D98" s="33"/>
      <c r="E98" s="34"/>
      <c r="F98" s="12">
        <f>I98+L98+M98+N98</f>
        <v>165000</v>
      </c>
      <c r="G98" s="12">
        <v>0</v>
      </c>
      <c r="H98" s="12">
        <f>G98+J98</f>
        <v>0</v>
      </c>
      <c r="I98" s="12">
        <v>0</v>
      </c>
      <c r="J98" s="12">
        <v>0</v>
      </c>
      <c r="K98" s="12"/>
      <c r="L98" s="12">
        <v>165000</v>
      </c>
      <c r="M98" s="12"/>
      <c r="N98" s="12"/>
      <c r="O98" s="64"/>
      <c r="P98" s="64"/>
      <c r="Q98" s="64"/>
      <c r="R98" s="64">
        <f>L98+M98+N98+O98+P98+Q98</f>
        <v>165000</v>
      </c>
      <c r="S98" s="80"/>
    </row>
    <row r="99" spans="1:19" ht="15">
      <c r="A99" s="44"/>
      <c r="B99" s="7" t="s">
        <v>62</v>
      </c>
      <c r="C99" s="35"/>
      <c r="D99" s="36"/>
      <c r="E99" s="37"/>
      <c r="F99" s="12"/>
      <c r="G99" s="12">
        <v>37190</v>
      </c>
      <c r="H99" s="12">
        <f>G99+J99</f>
        <v>37190</v>
      </c>
      <c r="I99" s="12"/>
      <c r="J99" s="12">
        <v>0</v>
      </c>
      <c r="K99" s="12">
        <v>46000</v>
      </c>
      <c r="L99" s="12"/>
      <c r="M99" s="12"/>
      <c r="N99" s="12"/>
      <c r="O99" s="64"/>
      <c r="P99" s="64"/>
      <c r="Q99" s="64"/>
      <c r="R99" s="64"/>
      <c r="S99" s="80"/>
    </row>
    <row r="100" spans="1:19" ht="15">
      <c r="A100" s="44"/>
      <c r="B100" s="7"/>
      <c r="C100" s="35"/>
      <c r="D100" s="36"/>
      <c r="E100" s="37"/>
      <c r="F100" s="12"/>
      <c r="G100" s="12"/>
      <c r="H100" s="12"/>
      <c r="I100" s="12"/>
      <c r="J100" s="12"/>
      <c r="K100" s="12"/>
      <c r="L100" s="12"/>
      <c r="M100" s="12"/>
      <c r="N100" s="12"/>
      <c r="O100" s="64"/>
      <c r="P100" s="64"/>
      <c r="Q100" s="64"/>
      <c r="R100" s="64"/>
      <c r="S100" s="80"/>
    </row>
    <row r="101" spans="1:19" ht="15">
      <c r="A101" s="137" t="s">
        <v>6</v>
      </c>
      <c r="B101" s="139" t="s">
        <v>109</v>
      </c>
      <c r="C101" s="148" t="s">
        <v>66</v>
      </c>
      <c r="D101" s="143">
        <v>2012</v>
      </c>
      <c r="E101" s="143">
        <v>2014</v>
      </c>
      <c r="F101" s="135">
        <f aca="true" t="shared" si="26" ref="F101:L101">SUM(F103:F104)</f>
        <v>1060000</v>
      </c>
      <c r="G101" s="135">
        <f t="shared" si="26"/>
        <v>0</v>
      </c>
      <c r="H101" s="135">
        <f t="shared" si="26"/>
        <v>0</v>
      </c>
      <c r="I101" s="135">
        <f>SUM(I103:I104)</f>
        <v>260000</v>
      </c>
      <c r="J101" s="135">
        <f t="shared" si="26"/>
        <v>0</v>
      </c>
      <c r="K101" s="135">
        <f t="shared" si="26"/>
        <v>260000</v>
      </c>
      <c r="L101" s="135">
        <f t="shared" si="26"/>
        <v>500000</v>
      </c>
      <c r="M101" s="135">
        <f>SUM(M103:M104)</f>
        <v>300000</v>
      </c>
      <c r="N101" s="131"/>
      <c r="O101" s="112"/>
      <c r="P101" s="112"/>
      <c r="Q101" s="112"/>
      <c r="R101" s="133"/>
      <c r="S101" s="80"/>
    </row>
    <row r="102" spans="1:19" ht="15">
      <c r="A102" s="138"/>
      <c r="B102" s="140"/>
      <c r="C102" s="149"/>
      <c r="D102" s="144"/>
      <c r="E102" s="144"/>
      <c r="F102" s="136"/>
      <c r="G102" s="136"/>
      <c r="H102" s="136"/>
      <c r="I102" s="136"/>
      <c r="J102" s="136"/>
      <c r="K102" s="136"/>
      <c r="L102" s="136"/>
      <c r="M102" s="136"/>
      <c r="N102" s="132"/>
      <c r="O102" s="113"/>
      <c r="P102" s="113"/>
      <c r="Q102" s="113"/>
      <c r="R102" s="134"/>
      <c r="S102" s="80"/>
    </row>
    <row r="103" spans="1:19" ht="15">
      <c r="A103" s="44"/>
      <c r="B103" s="7" t="s">
        <v>61</v>
      </c>
      <c r="C103" s="32"/>
      <c r="D103" s="33"/>
      <c r="E103" s="34"/>
      <c r="F103" s="12">
        <f>I103+L103+M103</f>
        <v>0</v>
      </c>
      <c r="G103" s="12">
        <v>0</v>
      </c>
      <c r="H103" s="12">
        <f>G103+J103</f>
        <v>0</v>
      </c>
      <c r="I103" s="12">
        <f>H103+K103</f>
        <v>0</v>
      </c>
      <c r="J103" s="12">
        <v>0</v>
      </c>
      <c r="K103" s="12"/>
      <c r="L103" s="12"/>
      <c r="M103" s="12"/>
      <c r="N103" s="12"/>
      <c r="O103" s="64"/>
      <c r="P103" s="64"/>
      <c r="Q103" s="64"/>
      <c r="R103" s="64"/>
      <c r="S103" s="80"/>
    </row>
    <row r="104" spans="1:19" ht="15">
      <c r="A104" s="44"/>
      <c r="B104" s="7" t="s">
        <v>62</v>
      </c>
      <c r="C104" s="35"/>
      <c r="D104" s="36"/>
      <c r="E104" s="37"/>
      <c r="F104" s="12">
        <f>I104+L104+M104</f>
        <v>1060000</v>
      </c>
      <c r="G104" s="12"/>
      <c r="H104" s="12">
        <f>G104+J104</f>
        <v>0</v>
      </c>
      <c r="I104" s="12">
        <f>H104+K104</f>
        <v>260000</v>
      </c>
      <c r="J104" s="12"/>
      <c r="K104" s="12">
        <v>260000</v>
      </c>
      <c r="L104" s="12">
        <v>500000</v>
      </c>
      <c r="M104" s="12">
        <v>300000</v>
      </c>
      <c r="N104" s="12"/>
      <c r="O104" s="64"/>
      <c r="P104" s="64"/>
      <c r="Q104" s="64"/>
      <c r="R104" s="64">
        <f>L104+M104+N104+O104+P104+Q104</f>
        <v>800000</v>
      </c>
      <c r="S104" s="80"/>
    </row>
    <row r="105" spans="1:19" ht="15">
      <c r="A105" s="44"/>
      <c r="B105" s="7"/>
      <c r="C105" s="35"/>
      <c r="D105" s="36"/>
      <c r="E105" s="37"/>
      <c r="F105" s="12"/>
      <c r="G105" s="12"/>
      <c r="H105" s="12"/>
      <c r="I105" s="12"/>
      <c r="J105" s="12"/>
      <c r="K105" s="12"/>
      <c r="L105" s="12"/>
      <c r="M105" s="12"/>
      <c r="N105" s="12"/>
      <c r="O105" s="64"/>
      <c r="P105" s="64"/>
      <c r="Q105" s="64"/>
      <c r="R105" s="64"/>
      <c r="S105" s="80"/>
    </row>
    <row r="106" spans="1:19" ht="15">
      <c r="A106" s="137" t="s">
        <v>39</v>
      </c>
      <c r="B106" s="139" t="s">
        <v>120</v>
      </c>
      <c r="C106" s="148" t="s">
        <v>69</v>
      </c>
      <c r="D106" s="143">
        <v>2013</v>
      </c>
      <c r="E106" s="143">
        <v>2014</v>
      </c>
      <c r="F106" s="135">
        <f aca="true" t="shared" si="27" ref="F106:L106">SUM(F108:F109)</f>
        <v>260000</v>
      </c>
      <c r="G106" s="135">
        <f t="shared" si="27"/>
        <v>0</v>
      </c>
      <c r="H106" s="135">
        <f t="shared" si="27"/>
        <v>0</v>
      </c>
      <c r="I106" s="135">
        <f>SUM(I108:I109)</f>
        <v>0</v>
      </c>
      <c r="J106" s="135">
        <f t="shared" si="27"/>
        <v>0</v>
      </c>
      <c r="K106" s="135">
        <f t="shared" si="27"/>
        <v>0</v>
      </c>
      <c r="L106" s="135">
        <f t="shared" si="27"/>
        <v>110000</v>
      </c>
      <c r="M106" s="135">
        <f>SUM(M108:M109)</f>
        <v>150000</v>
      </c>
      <c r="N106" s="131"/>
      <c r="O106" s="112"/>
      <c r="P106" s="112"/>
      <c r="Q106" s="112"/>
      <c r="R106" s="133"/>
      <c r="S106" s="80"/>
    </row>
    <row r="107" spans="1:19" ht="15">
      <c r="A107" s="138"/>
      <c r="B107" s="140"/>
      <c r="C107" s="149"/>
      <c r="D107" s="144"/>
      <c r="E107" s="144"/>
      <c r="F107" s="136"/>
      <c r="G107" s="136"/>
      <c r="H107" s="136"/>
      <c r="I107" s="136"/>
      <c r="J107" s="136"/>
      <c r="K107" s="136"/>
      <c r="L107" s="136"/>
      <c r="M107" s="136"/>
      <c r="N107" s="132"/>
      <c r="O107" s="113"/>
      <c r="P107" s="113"/>
      <c r="Q107" s="113"/>
      <c r="R107" s="134"/>
      <c r="S107" s="80"/>
    </row>
    <row r="108" spans="1:19" ht="15">
      <c r="A108" s="44"/>
      <c r="B108" s="7" t="s">
        <v>61</v>
      </c>
      <c r="C108" s="32"/>
      <c r="D108" s="33"/>
      <c r="E108" s="34"/>
      <c r="F108" s="12">
        <f>I108+L108+M108+N108+O108+P108+Q108</f>
        <v>0</v>
      </c>
      <c r="G108" s="12">
        <v>0</v>
      </c>
      <c r="H108" s="12">
        <f>G108+J108</f>
        <v>0</v>
      </c>
      <c r="I108" s="12">
        <f>H108+K108</f>
        <v>0</v>
      </c>
      <c r="J108" s="12">
        <v>0</v>
      </c>
      <c r="K108" s="12"/>
      <c r="L108" s="12"/>
      <c r="M108" s="12"/>
      <c r="N108" s="12"/>
      <c r="O108" s="64"/>
      <c r="P108" s="64"/>
      <c r="Q108" s="64"/>
      <c r="R108" s="64"/>
      <c r="S108" s="80"/>
    </row>
    <row r="109" spans="1:19" ht="15">
      <c r="A109" s="44"/>
      <c r="B109" s="7" t="s">
        <v>62</v>
      </c>
      <c r="C109" s="35"/>
      <c r="D109" s="36"/>
      <c r="E109" s="37"/>
      <c r="F109" s="12">
        <f>I109+L109+M109+N109+O109+P109+Q109</f>
        <v>260000</v>
      </c>
      <c r="G109" s="12"/>
      <c r="H109" s="12">
        <f>G109+J109</f>
        <v>0</v>
      </c>
      <c r="I109" s="12">
        <f>H109+K109</f>
        <v>0</v>
      </c>
      <c r="J109" s="12"/>
      <c r="K109" s="12">
        <v>0</v>
      </c>
      <c r="L109" s="12">
        <v>110000</v>
      </c>
      <c r="M109" s="12">
        <v>150000</v>
      </c>
      <c r="N109" s="12"/>
      <c r="O109" s="64"/>
      <c r="P109" s="64"/>
      <c r="Q109" s="64"/>
      <c r="R109" s="64">
        <f>L109+M109+N109+O109+P109+Q109</f>
        <v>260000</v>
      </c>
      <c r="S109" s="80"/>
    </row>
    <row r="110" spans="1:19" ht="15">
      <c r="A110" s="27"/>
      <c r="B110" s="7"/>
      <c r="C110" s="49"/>
      <c r="D110" s="7"/>
      <c r="E110" s="7"/>
      <c r="F110" s="12"/>
      <c r="G110" s="12"/>
      <c r="H110" s="12"/>
      <c r="I110" s="12"/>
      <c r="J110" s="12"/>
      <c r="K110" s="12"/>
      <c r="L110" s="12"/>
      <c r="M110" s="12"/>
      <c r="N110" s="12"/>
      <c r="O110" s="64"/>
      <c r="P110" s="64"/>
      <c r="Q110" s="64"/>
      <c r="R110" s="64"/>
      <c r="S110" s="80"/>
    </row>
    <row r="111" spans="1:19" ht="18.75" customHeight="1">
      <c r="A111" s="137" t="s">
        <v>107</v>
      </c>
      <c r="B111" s="139" t="s">
        <v>123</v>
      </c>
      <c r="C111" s="148" t="s">
        <v>66</v>
      </c>
      <c r="D111" s="143">
        <v>2012</v>
      </c>
      <c r="E111" s="143">
        <v>2013</v>
      </c>
      <c r="F111" s="135">
        <f aca="true" t="shared" si="28" ref="F111:L111">SUM(F113:F114)</f>
        <v>140060</v>
      </c>
      <c r="G111" s="135">
        <f t="shared" si="28"/>
        <v>0</v>
      </c>
      <c r="H111" s="135">
        <f t="shared" si="28"/>
        <v>0</v>
      </c>
      <c r="I111" s="135">
        <f>SUM(I113:I114)</f>
        <v>27060</v>
      </c>
      <c r="J111" s="135">
        <f t="shared" si="28"/>
        <v>0</v>
      </c>
      <c r="K111" s="135">
        <f t="shared" si="28"/>
        <v>0</v>
      </c>
      <c r="L111" s="135">
        <f t="shared" si="28"/>
        <v>113000</v>
      </c>
      <c r="M111" s="135"/>
      <c r="N111" s="131"/>
      <c r="O111" s="72"/>
      <c r="P111" s="72"/>
      <c r="Q111" s="72"/>
      <c r="R111" s="133"/>
      <c r="S111" s="80"/>
    </row>
    <row r="112" spans="1:19" ht="14.25" customHeight="1">
      <c r="A112" s="138"/>
      <c r="B112" s="140"/>
      <c r="C112" s="149"/>
      <c r="D112" s="144"/>
      <c r="E112" s="144"/>
      <c r="F112" s="136"/>
      <c r="G112" s="136"/>
      <c r="H112" s="136"/>
      <c r="I112" s="136"/>
      <c r="J112" s="136"/>
      <c r="K112" s="136"/>
      <c r="L112" s="136"/>
      <c r="M112" s="136"/>
      <c r="N112" s="132"/>
      <c r="O112" s="73"/>
      <c r="P112" s="73"/>
      <c r="Q112" s="73"/>
      <c r="R112" s="134"/>
      <c r="S112" s="80"/>
    </row>
    <row r="113" spans="1:19" ht="15">
      <c r="A113" s="44"/>
      <c r="B113" s="7" t="s">
        <v>61</v>
      </c>
      <c r="C113" s="32"/>
      <c r="D113" s="33"/>
      <c r="E113" s="34"/>
      <c r="F113" s="12">
        <f>I113+L113</f>
        <v>0</v>
      </c>
      <c r="G113" s="12">
        <v>0</v>
      </c>
      <c r="H113" s="12">
        <f>G113+J113</f>
        <v>0</v>
      </c>
      <c r="I113" s="12">
        <f>H113+K113</f>
        <v>0</v>
      </c>
      <c r="J113" s="12">
        <v>0</v>
      </c>
      <c r="K113" s="12"/>
      <c r="L113" s="12"/>
      <c r="M113" s="12"/>
      <c r="N113" s="12"/>
      <c r="O113" s="64"/>
      <c r="P113" s="64"/>
      <c r="Q113" s="64"/>
      <c r="R113" s="64"/>
      <c r="S113" s="80"/>
    </row>
    <row r="114" spans="1:19" ht="15">
      <c r="A114" s="44"/>
      <c r="B114" s="7" t="s">
        <v>62</v>
      </c>
      <c r="C114" s="35"/>
      <c r="D114" s="36"/>
      <c r="E114" s="37"/>
      <c r="F114" s="12">
        <f>I114+L114</f>
        <v>140060</v>
      </c>
      <c r="G114" s="12"/>
      <c r="H114" s="12">
        <f>G114+J114</f>
        <v>0</v>
      </c>
      <c r="I114" s="12">
        <v>27060</v>
      </c>
      <c r="J114" s="12"/>
      <c r="K114" s="12">
        <v>0</v>
      </c>
      <c r="L114" s="12">
        <v>113000</v>
      </c>
      <c r="M114" s="12"/>
      <c r="N114" s="12"/>
      <c r="O114" s="64"/>
      <c r="P114" s="64"/>
      <c r="Q114" s="64"/>
      <c r="R114" s="64">
        <f>L114+M114+N114+O114+P114+Q114</f>
        <v>113000</v>
      </c>
      <c r="S114" s="80"/>
    </row>
    <row r="115" spans="1:19" ht="15" hidden="1">
      <c r="A115" s="137" t="s">
        <v>6</v>
      </c>
      <c r="B115" s="139"/>
      <c r="C115" s="148"/>
      <c r="D115" s="143"/>
      <c r="E115" s="143"/>
      <c r="F115" s="135">
        <f>SUM(F117:F118)</f>
        <v>0</v>
      </c>
      <c r="G115" s="135">
        <f>SUM(G117:G118)</f>
        <v>0</v>
      </c>
      <c r="H115" s="135">
        <f aca="true" t="shared" si="29" ref="H115:Q115">SUM(H117:H118)</f>
        <v>0</v>
      </c>
      <c r="I115" s="123"/>
      <c r="J115" s="135">
        <f t="shared" si="29"/>
        <v>0</v>
      </c>
      <c r="K115" s="135">
        <f t="shared" si="29"/>
        <v>0</v>
      </c>
      <c r="L115" s="135">
        <f t="shared" si="29"/>
        <v>0</v>
      </c>
      <c r="M115" s="135">
        <f t="shared" si="29"/>
        <v>0</v>
      </c>
      <c r="N115" s="135">
        <f t="shared" si="29"/>
        <v>0</v>
      </c>
      <c r="O115" s="135">
        <f t="shared" si="29"/>
        <v>0</v>
      </c>
      <c r="P115" s="135">
        <f t="shared" si="29"/>
        <v>0</v>
      </c>
      <c r="Q115" s="135">
        <f t="shared" si="29"/>
        <v>0</v>
      </c>
      <c r="R115" s="133"/>
      <c r="S115" s="80"/>
    </row>
    <row r="116" spans="1:19" ht="15" hidden="1">
      <c r="A116" s="138"/>
      <c r="B116" s="140"/>
      <c r="C116" s="149"/>
      <c r="D116" s="144"/>
      <c r="E116" s="144"/>
      <c r="F116" s="136"/>
      <c r="G116" s="136"/>
      <c r="H116" s="136"/>
      <c r="I116" s="124"/>
      <c r="J116" s="136"/>
      <c r="K116" s="136"/>
      <c r="L116" s="136"/>
      <c r="M116" s="136"/>
      <c r="N116" s="136"/>
      <c r="O116" s="136"/>
      <c r="P116" s="136"/>
      <c r="Q116" s="136"/>
      <c r="R116" s="134"/>
      <c r="S116" s="80"/>
    </row>
    <row r="117" spans="1:19" ht="15" hidden="1">
      <c r="A117" s="44"/>
      <c r="B117" s="7" t="s">
        <v>61</v>
      </c>
      <c r="C117" s="32"/>
      <c r="D117" s="33"/>
      <c r="E117" s="34"/>
      <c r="F117" s="12">
        <f>SUM(K117:Q117)+H117</f>
        <v>0</v>
      </c>
      <c r="G117" s="12">
        <v>0</v>
      </c>
      <c r="H117" s="12">
        <f>G117+J117</f>
        <v>0</v>
      </c>
      <c r="I117" s="12"/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64"/>
      <c r="S117" s="80"/>
    </row>
    <row r="118" spans="1:19" ht="15" hidden="1">
      <c r="A118" s="44"/>
      <c r="B118" s="7" t="s">
        <v>62</v>
      </c>
      <c r="C118" s="35"/>
      <c r="D118" s="36"/>
      <c r="E118" s="37"/>
      <c r="F118" s="12">
        <f>SUM(K118:Q118)+H118</f>
        <v>0</v>
      </c>
      <c r="G118" s="12">
        <v>0</v>
      </c>
      <c r="H118" s="12">
        <f>G118+J118</f>
        <v>0</v>
      </c>
      <c r="I118" s="12"/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64"/>
      <c r="S118" s="80"/>
    </row>
    <row r="119" spans="1:19" ht="15">
      <c r="A119" s="27"/>
      <c r="B119" s="7"/>
      <c r="C119" s="7"/>
      <c r="D119" s="7"/>
      <c r="E119" s="7"/>
      <c r="F119" s="12"/>
      <c r="G119" s="12"/>
      <c r="H119" s="12"/>
      <c r="I119" s="12"/>
      <c r="J119" s="12"/>
      <c r="K119" s="12"/>
      <c r="L119" s="12"/>
      <c r="M119" s="12"/>
      <c r="N119" s="12"/>
      <c r="O119" s="64"/>
      <c r="P119" s="64"/>
      <c r="Q119" s="64"/>
      <c r="R119" s="64"/>
      <c r="S119" s="80"/>
    </row>
    <row r="120" spans="1:19" ht="93.75">
      <c r="A120" s="29" t="s">
        <v>70</v>
      </c>
      <c r="B120" s="50" t="s">
        <v>71</v>
      </c>
      <c r="C120" s="40"/>
      <c r="D120" s="41"/>
      <c r="E120" s="42"/>
      <c r="F120" s="31">
        <f>SUM(F121:F122)</f>
        <v>2670000</v>
      </c>
      <c r="G120" s="31">
        <f>SUM(G121:G122)</f>
        <v>739564.36</v>
      </c>
      <c r="H120" s="31">
        <f>SUM(H121:H122)</f>
        <v>1172059.13</v>
      </c>
      <c r="I120" s="31">
        <f>SUM(I121:I122)</f>
        <v>670000</v>
      </c>
      <c r="J120" s="31">
        <f aca="true" t="shared" si="30" ref="J120:R120">SUM(J121:J122)</f>
        <v>432494.76999999996</v>
      </c>
      <c r="K120" s="31">
        <f t="shared" si="30"/>
        <v>1170000</v>
      </c>
      <c r="L120" s="31">
        <f t="shared" si="30"/>
        <v>1510000</v>
      </c>
      <c r="M120" s="31">
        <f t="shared" si="30"/>
        <v>490000</v>
      </c>
      <c r="N120" s="31">
        <f t="shared" si="30"/>
        <v>0</v>
      </c>
      <c r="O120" s="31">
        <f t="shared" si="30"/>
        <v>0</v>
      </c>
      <c r="P120" s="31">
        <f t="shared" si="30"/>
        <v>0</v>
      </c>
      <c r="Q120" s="31">
        <f t="shared" si="30"/>
        <v>0</v>
      </c>
      <c r="R120" s="78">
        <f t="shared" si="30"/>
        <v>2000000</v>
      </c>
      <c r="S120" s="80"/>
    </row>
    <row r="121" spans="1:19" ht="15">
      <c r="A121" s="27"/>
      <c r="B121" s="7" t="s">
        <v>61</v>
      </c>
      <c r="C121" s="32"/>
      <c r="D121" s="33"/>
      <c r="E121" s="34"/>
      <c r="F121" s="12">
        <f aca="true" t="shared" si="31" ref="F121:R121">F126+F131+F136+F141+F146</f>
        <v>2670000</v>
      </c>
      <c r="G121" s="12">
        <f t="shared" si="31"/>
        <v>739564.36</v>
      </c>
      <c r="H121" s="12">
        <f t="shared" si="31"/>
        <v>1172059.13</v>
      </c>
      <c r="I121" s="12">
        <f t="shared" si="31"/>
        <v>670000</v>
      </c>
      <c r="J121" s="12">
        <f t="shared" si="31"/>
        <v>432494.76999999996</v>
      </c>
      <c r="K121" s="12">
        <f t="shared" si="31"/>
        <v>1170000</v>
      </c>
      <c r="L121" s="12">
        <f t="shared" si="31"/>
        <v>1510000</v>
      </c>
      <c r="M121" s="12">
        <f t="shared" si="31"/>
        <v>490000</v>
      </c>
      <c r="N121" s="12">
        <f t="shared" si="31"/>
        <v>0</v>
      </c>
      <c r="O121" s="12">
        <f t="shared" si="31"/>
        <v>0</v>
      </c>
      <c r="P121" s="12">
        <f t="shared" si="31"/>
        <v>0</v>
      </c>
      <c r="Q121" s="12">
        <f t="shared" si="31"/>
        <v>0</v>
      </c>
      <c r="R121" s="64">
        <f t="shared" si="31"/>
        <v>2000000</v>
      </c>
      <c r="S121" s="80"/>
    </row>
    <row r="122" spans="1:19" ht="15">
      <c r="A122" s="27"/>
      <c r="B122" s="7" t="s">
        <v>62</v>
      </c>
      <c r="C122" s="35"/>
      <c r="D122" s="36"/>
      <c r="E122" s="37"/>
      <c r="F122" s="12">
        <f aca="true" t="shared" si="32" ref="F122:R122">F127+F132+F137+F142+F147</f>
        <v>0</v>
      </c>
      <c r="G122" s="12">
        <f t="shared" si="32"/>
        <v>0</v>
      </c>
      <c r="H122" s="12">
        <f t="shared" si="32"/>
        <v>0</v>
      </c>
      <c r="I122" s="12">
        <f t="shared" si="32"/>
        <v>0</v>
      </c>
      <c r="J122" s="12">
        <f t="shared" si="32"/>
        <v>0</v>
      </c>
      <c r="K122" s="12">
        <f t="shared" si="32"/>
        <v>0</v>
      </c>
      <c r="L122" s="12">
        <f t="shared" si="32"/>
        <v>0</v>
      </c>
      <c r="M122" s="12">
        <f t="shared" si="32"/>
        <v>0</v>
      </c>
      <c r="N122" s="12">
        <f t="shared" si="32"/>
        <v>0</v>
      </c>
      <c r="O122" s="12">
        <f t="shared" si="32"/>
        <v>0</v>
      </c>
      <c r="P122" s="12">
        <f t="shared" si="32"/>
        <v>0</v>
      </c>
      <c r="Q122" s="12">
        <f t="shared" si="32"/>
        <v>0</v>
      </c>
      <c r="R122" s="64">
        <f t="shared" si="32"/>
        <v>0</v>
      </c>
      <c r="S122" s="80"/>
    </row>
    <row r="123" spans="1:19" ht="15">
      <c r="A123" s="27"/>
      <c r="B123" s="7"/>
      <c r="C123" s="7"/>
      <c r="D123" s="7"/>
      <c r="E123" s="7"/>
      <c r="F123" s="12"/>
      <c r="G123" s="12"/>
      <c r="H123" s="12"/>
      <c r="I123" s="12"/>
      <c r="J123" s="12"/>
      <c r="K123" s="12"/>
      <c r="L123" s="12"/>
      <c r="M123" s="12"/>
      <c r="N123" s="12"/>
      <c r="O123" s="64"/>
      <c r="P123" s="64"/>
      <c r="Q123" s="64"/>
      <c r="R123" s="64"/>
      <c r="S123" s="80"/>
    </row>
    <row r="124" spans="1:19" ht="15">
      <c r="A124" s="137" t="s">
        <v>2</v>
      </c>
      <c r="B124" s="139" t="s">
        <v>72</v>
      </c>
      <c r="C124" s="148" t="s">
        <v>73</v>
      </c>
      <c r="D124" s="143">
        <v>2013</v>
      </c>
      <c r="E124" s="143">
        <v>2014</v>
      </c>
      <c r="F124" s="135">
        <f aca="true" t="shared" si="33" ref="F124:L124">SUM(F126:F127)</f>
        <v>370000</v>
      </c>
      <c r="G124" s="135">
        <f t="shared" si="33"/>
        <v>43487</v>
      </c>
      <c r="H124" s="135">
        <f t="shared" si="33"/>
        <v>86974</v>
      </c>
      <c r="I124" s="135">
        <f>SUM(I126:I127)</f>
        <v>0</v>
      </c>
      <c r="J124" s="135">
        <f t="shared" si="33"/>
        <v>43487</v>
      </c>
      <c r="K124" s="135">
        <f t="shared" si="33"/>
        <v>150000</v>
      </c>
      <c r="L124" s="135">
        <f t="shared" si="33"/>
        <v>180000</v>
      </c>
      <c r="M124" s="135">
        <f>SUM(M126:M127)</f>
        <v>190000</v>
      </c>
      <c r="N124" s="131"/>
      <c r="O124" s="72"/>
      <c r="P124" s="72"/>
      <c r="Q124" s="72"/>
      <c r="R124" s="133"/>
      <c r="S124" s="80"/>
    </row>
    <row r="125" spans="1:19" ht="15">
      <c r="A125" s="138"/>
      <c r="B125" s="140"/>
      <c r="C125" s="149"/>
      <c r="D125" s="144"/>
      <c r="E125" s="144"/>
      <c r="F125" s="136"/>
      <c r="G125" s="136"/>
      <c r="H125" s="136"/>
      <c r="I125" s="136"/>
      <c r="J125" s="136"/>
      <c r="K125" s="136"/>
      <c r="L125" s="136"/>
      <c r="M125" s="136"/>
      <c r="N125" s="132"/>
      <c r="O125" s="73"/>
      <c r="P125" s="73"/>
      <c r="Q125" s="73"/>
      <c r="R125" s="134"/>
      <c r="S125" s="80"/>
    </row>
    <row r="126" spans="1:19" ht="15">
      <c r="A126" s="44"/>
      <c r="B126" s="7" t="s">
        <v>61</v>
      </c>
      <c r="C126" s="32"/>
      <c r="D126" s="33"/>
      <c r="E126" s="34"/>
      <c r="F126" s="12">
        <f>I126+L126+M126</f>
        <v>370000</v>
      </c>
      <c r="G126" s="12">
        <v>43487</v>
      </c>
      <c r="H126" s="12">
        <f>G126+J126</f>
        <v>86974</v>
      </c>
      <c r="I126" s="12">
        <v>0</v>
      </c>
      <c r="J126" s="12">
        <v>43487</v>
      </c>
      <c r="K126" s="12">
        <v>150000</v>
      </c>
      <c r="L126" s="12">
        <v>180000</v>
      </c>
      <c r="M126" s="12">
        <v>190000</v>
      </c>
      <c r="N126" s="12"/>
      <c r="O126" s="64"/>
      <c r="P126" s="64"/>
      <c r="Q126" s="64"/>
      <c r="R126" s="64">
        <f>L126+M126+N126+O126+P126+Q126</f>
        <v>370000</v>
      </c>
      <c r="S126" s="80"/>
    </row>
    <row r="127" spans="1:19" ht="15">
      <c r="A127" s="44"/>
      <c r="B127" s="7" t="s">
        <v>62</v>
      </c>
      <c r="C127" s="35"/>
      <c r="D127" s="36"/>
      <c r="E127" s="37"/>
      <c r="F127" s="12">
        <f>I127+L127+M127</f>
        <v>0</v>
      </c>
      <c r="G127" s="12">
        <v>0</v>
      </c>
      <c r="H127" s="12">
        <f>G127+J127</f>
        <v>0</v>
      </c>
      <c r="I127" s="12">
        <f>H127+K127</f>
        <v>0</v>
      </c>
      <c r="J127" s="12">
        <v>0</v>
      </c>
      <c r="K127" s="12"/>
      <c r="L127" s="12"/>
      <c r="M127" s="12"/>
      <c r="N127" s="12"/>
      <c r="O127" s="64"/>
      <c r="P127" s="64"/>
      <c r="Q127" s="64"/>
      <c r="R127" s="64"/>
      <c r="S127" s="80"/>
    </row>
    <row r="128" spans="1:19" ht="15">
      <c r="A128" s="44"/>
      <c r="B128" s="7"/>
      <c r="C128" s="48"/>
      <c r="D128" s="7"/>
      <c r="E128" s="7"/>
      <c r="F128" s="12"/>
      <c r="G128" s="12"/>
      <c r="H128" s="12"/>
      <c r="I128" s="12"/>
      <c r="J128" s="12"/>
      <c r="K128" s="12"/>
      <c r="L128" s="12"/>
      <c r="M128" s="12"/>
      <c r="N128" s="12"/>
      <c r="O128" s="64"/>
      <c r="P128" s="64"/>
      <c r="Q128" s="64"/>
      <c r="R128" s="64"/>
      <c r="S128" s="80"/>
    </row>
    <row r="129" spans="1:19" ht="15">
      <c r="A129" s="137" t="s">
        <v>3</v>
      </c>
      <c r="B129" s="139" t="s">
        <v>90</v>
      </c>
      <c r="C129" s="148" t="s">
        <v>73</v>
      </c>
      <c r="D129" s="143">
        <v>2013</v>
      </c>
      <c r="E129" s="143">
        <v>2014</v>
      </c>
      <c r="F129" s="135">
        <f aca="true" t="shared" si="34" ref="F129:L129">SUM(F131:F132)</f>
        <v>600000</v>
      </c>
      <c r="G129" s="135">
        <f t="shared" si="34"/>
        <v>303795.36</v>
      </c>
      <c r="H129" s="135">
        <f t="shared" si="34"/>
        <v>470860.07999999996</v>
      </c>
      <c r="I129" s="135">
        <f>SUM(I131:I132)</f>
        <v>0</v>
      </c>
      <c r="J129" s="135">
        <f t="shared" si="34"/>
        <v>167064.72</v>
      </c>
      <c r="K129" s="135">
        <f t="shared" si="34"/>
        <v>200000</v>
      </c>
      <c r="L129" s="135">
        <f t="shared" si="34"/>
        <v>300000</v>
      </c>
      <c r="M129" s="135"/>
      <c r="N129" s="131"/>
      <c r="O129" s="72"/>
      <c r="P129" s="72"/>
      <c r="Q129" s="72"/>
      <c r="R129" s="133"/>
      <c r="S129" s="80"/>
    </row>
    <row r="130" spans="1:19" ht="15">
      <c r="A130" s="138"/>
      <c r="B130" s="140"/>
      <c r="C130" s="149"/>
      <c r="D130" s="144"/>
      <c r="E130" s="144"/>
      <c r="F130" s="136"/>
      <c r="G130" s="136"/>
      <c r="H130" s="136"/>
      <c r="I130" s="136"/>
      <c r="J130" s="136"/>
      <c r="K130" s="136"/>
      <c r="L130" s="136"/>
      <c r="M130" s="136"/>
      <c r="N130" s="132"/>
      <c r="O130" s="73"/>
      <c r="P130" s="73"/>
      <c r="Q130" s="73"/>
      <c r="R130" s="134"/>
      <c r="S130" s="80"/>
    </row>
    <row r="131" spans="1:19" ht="15">
      <c r="A131" s="44"/>
      <c r="B131" s="7" t="s">
        <v>61</v>
      </c>
      <c r="C131" s="32"/>
      <c r="D131" s="33"/>
      <c r="E131" s="34"/>
      <c r="F131" s="12">
        <f>L131+M131</f>
        <v>600000</v>
      </c>
      <c r="G131" s="12">
        <v>303795.36</v>
      </c>
      <c r="H131" s="12">
        <f>G131+J131</f>
        <v>470860.07999999996</v>
      </c>
      <c r="I131" s="12">
        <v>0</v>
      </c>
      <c r="J131" s="12">
        <v>167064.72</v>
      </c>
      <c r="K131" s="12">
        <v>200000</v>
      </c>
      <c r="L131" s="12">
        <v>300000</v>
      </c>
      <c r="M131" s="12">
        <v>300000</v>
      </c>
      <c r="N131" s="12"/>
      <c r="O131" s="64"/>
      <c r="P131" s="64"/>
      <c r="Q131" s="64"/>
      <c r="R131" s="64">
        <f>L131+M131+N131+O131+P131+Q131</f>
        <v>600000</v>
      </c>
      <c r="S131" s="80"/>
    </row>
    <row r="132" spans="1:19" ht="15">
      <c r="A132" s="44"/>
      <c r="B132" s="7" t="s">
        <v>62</v>
      </c>
      <c r="C132" s="35"/>
      <c r="D132" s="36"/>
      <c r="E132" s="37"/>
      <c r="F132" s="12">
        <f>L132+M132</f>
        <v>0</v>
      </c>
      <c r="G132" s="12">
        <v>0</v>
      </c>
      <c r="H132" s="12">
        <f>G132+J132</f>
        <v>0</v>
      </c>
      <c r="I132" s="12">
        <f>H132+K132</f>
        <v>0</v>
      </c>
      <c r="J132" s="12">
        <v>0</v>
      </c>
      <c r="K132" s="12"/>
      <c r="L132" s="12"/>
      <c r="M132" s="12"/>
      <c r="N132" s="12"/>
      <c r="O132" s="64"/>
      <c r="P132" s="64"/>
      <c r="Q132" s="64"/>
      <c r="R132" s="64"/>
      <c r="S132" s="80"/>
    </row>
    <row r="133" spans="1:19" ht="15">
      <c r="A133" s="27"/>
      <c r="B133" s="7"/>
      <c r="C133" s="28"/>
      <c r="D133" s="7"/>
      <c r="E133" s="7"/>
      <c r="F133" s="12"/>
      <c r="G133" s="12"/>
      <c r="H133" s="12"/>
      <c r="I133" s="12"/>
      <c r="J133" s="12"/>
      <c r="K133" s="12"/>
      <c r="L133" s="12"/>
      <c r="M133" s="12"/>
      <c r="N133" s="12"/>
      <c r="O133" s="64"/>
      <c r="P133" s="64"/>
      <c r="Q133" s="64"/>
      <c r="R133" s="64"/>
      <c r="S133" s="80"/>
    </row>
    <row r="134" spans="1:19" ht="15">
      <c r="A134" s="137" t="s">
        <v>4</v>
      </c>
      <c r="B134" s="139" t="s">
        <v>88</v>
      </c>
      <c r="C134" s="148" t="s">
        <v>73</v>
      </c>
      <c r="D134" s="143">
        <v>2012</v>
      </c>
      <c r="E134" s="143">
        <v>2013</v>
      </c>
      <c r="F134" s="135">
        <f aca="true" t="shared" si="35" ref="F134:L134">SUM(F136:F137)</f>
        <v>600000</v>
      </c>
      <c r="G134" s="135">
        <f t="shared" si="35"/>
        <v>129920</v>
      </c>
      <c r="H134" s="135">
        <f t="shared" si="35"/>
        <v>298900</v>
      </c>
      <c r="I134" s="135">
        <f>SUM(I136:I137)</f>
        <v>200000</v>
      </c>
      <c r="J134" s="135">
        <f t="shared" si="35"/>
        <v>168980</v>
      </c>
      <c r="K134" s="135">
        <f t="shared" si="35"/>
        <v>450000</v>
      </c>
      <c r="L134" s="135">
        <f t="shared" si="35"/>
        <v>400000</v>
      </c>
      <c r="M134" s="135"/>
      <c r="N134" s="131"/>
      <c r="O134" s="72"/>
      <c r="P134" s="72"/>
      <c r="Q134" s="72"/>
      <c r="R134" s="133"/>
      <c r="S134" s="80"/>
    </row>
    <row r="135" spans="1:19" ht="15">
      <c r="A135" s="138"/>
      <c r="B135" s="140"/>
      <c r="C135" s="149"/>
      <c r="D135" s="144"/>
      <c r="E135" s="144"/>
      <c r="F135" s="136"/>
      <c r="G135" s="136"/>
      <c r="H135" s="136"/>
      <c r="I135" s="136"/>
      <c r="J135" s="136"/>
      <c r="K135" s="136"/>
      <c r="L135" s="136"/>
      <c r="M135" s="136"/>
      <c r="N135" s="132"/>
      <c r="O135" s="73"/>
      <c r="P135" s="73"/>
      <c r="Q135" s="73"/>
      <c r="R135" s="134"/>
      <c r="S135" s="80"/>
    </row>
    <row r="136" spans="1:19" ht="15">
      <c r="A136" s="44"/>
      <c r="B136" s="7" t="s">
        <v>61</v>
      </c>
      <c r="C136" s="32"/>
      <c r="D136" s="33"/>
      <c r="E136" s="34"/>
      <c r="F136" s="12">
        <f>I136+L136</f>
        <v>600000</v>
      </c>
      <c r="G136" s="12">
        <v>129920</v>
      </c>
      <c r="H136" s="12">
        <f>G136+J136</f>
        <v>298900</v>
      </c>
      <c r="I136" s="12">
        <v>200000</v>
      </c>
      <c r="J136" s="12">
        <v>168980</v>
      </c>
      <c r="K136" s="12">
        <v>450000</v>
      </c>
      <c r="L136" s="12">
        <v>400000</v>
      </c>
      <c r="M136" s="12"/>
      <c r="N136" s="12"/>
      <c r="O136" s="64"/>
      <c r="P136" s="64"/>
      <c r="Q136" s="64"/>
      <c r="R136" s="64">
        <f>L136+M136+N136+O136+P136+Q136</f>
        <v>400000</v>
      </c>
      <c r="S136" s="80"/>
    </row>
    <row r="137" spans="1:19" ht="15">
      <c r="A137" s="44"/>
      <c r="B137" s="7" t="s">
        <v>62</v>
      </c>
      <c r="C137" s="35"/>
      <c r="D137" s="36"/>
      <c r="E137" s="37"/>
      <c r="F137" s="12">
        <f>SUM(K137:Q137)+H137</f>
        <v>0</v>
      </c>
      <c r="G137" s="12">
        <v>0</v>
      </c>
      <c r="H137" s="12">
        <f>G137+J137</f>
        <v>0</v>
      </c>
      <c r="I137" s="12">
        <f>H137+K137</f>
        <v>0</v>
      </c>
      <c r="J137" s="12">
        <v>0</v>
      </c>
      <c r="K137" s="12"/>
      <c r="L137" s="12"/>
      <c r="M137" s="12"/>
      <c r="N137" s="12"/>
      <c r="O137" s="64"/>
      <c r="P137" s="64"/>
      <c r="Q137" s="64"/>
      <c r="R137" s="64"/>
      <c r="S137" s="80"/>
    </row>
    <row r="138" spans="1:19" ht="15">
      <c r="A138" s="27"/>
      <c r="B138" s="7"/>
      <c r="C138" s="28"/>
      <c r="D138" s="7"/>
      <c r="E138" s="7"/>
      <c r="F138" s="12"/>
      <c r="G138" s="12"/>
      <c r="H138" s="12"/>
      <c r="I138" s="12"/>
      <c r="J138" s="12"/>
      <c r="K138" s="12"/>
      <c r="L138" s="12"/>
      <c r="M138" s="12"/>
      <c r="N138" s="12"/>
      <c r="O138" s="64"/>
      <c r="P138" s="64"/>
      <c r="Q138" s="64"/>
      <c r="R138" s="64"/>
      <c r="S138" s="80"/>
    </row>
    <row r="139" spans="1:19" ht="15">
      <c r="A139" s="137" t="s">
        <v>5</v>
      </c>
      <c r="B139" s="139" t="s">
        <v>103</v>
      </c>
      <c r="C139" s="148" t="s">
        <v>73</v>
      </c>
      <c r="D139" s="143"/>
      <c r="E139" s="143"/>
      <c r="F139" s="135">
        <f aca="true" t="shared" si="36" ref="F139:L139">SUM(F141:F142)</f>
        <v>200000</v>
      </c>
      <c r="G139" s="135">
        <f t="shared" si="36"/>
        <v>0</v>
      </c>
      <c r="H139" s="135">
        <f t="shared" si="36"/>
        <v>0</v>
      </c>
      <c r="I139" s="135">
        <f>SUM(I141:I142)</f>
        <v>70000</v>
      </c>
      <c r="J139" s="135">
        <f t="shared" si="36"/>
        <v>0</v>
      </c>
      <c r="K139" s="135">
        <f t="shared" si="36"/>
        <v>70000</v>
      </c>
      <c r="L139" s="135">
        <f t="shared" si="36"/>
        <v>130000</v>
      </c>
      <c r="M139" s="135"/>
      <c r="N139" s="131"/>
      <c r="O139" s="105"/>
      <c r="P139" s="105"/>
      <c r="Q139" s="105"/>
      <c r="R139" s="133"/>
      <c r="S139" s="80"/>
    </row>
    <row r="140" spans="1:19" ht="15">
      <c r="A140" s="138"/>
      <c r="B140" s="140"/>
      <c r="C140" s="149"/>
      <c r="D140" s="144"/>
      <c r="E140" s="144"/>
      <c r="F140" s="136"/>
      <c r="G140" s="136"/>
      <c r="H140" s="136"/>
      <c r="I140" s="136"/>
      <c r="J140" s="136"/>
      <c r="K140" s="136"/>
      <c r="L140" s="136"/>
      <c r="M140" s="136"/>
      <c r="N140" s="132"/>
      <c r="O140" s="106"/>
      <c r="P140" s="106"/>
      <c r="Q140" s="106"/>
      <c r="R140" s="134"/>
      <c r="S140" s="80"/>
    </row>
    <row r="141" spans="1:19" ht="15">
      <c r="A141" s="44"/>
      <c r="B141" s="7" t="s">
        <v>61</v>
      </c>
      <c r="C141" s="32"/>
      <c r="D141" s="33"/>
      <c r="E141" s="34"/>
      <c r="F141" s="12">
        <f>SUM(K141:Q141)+H141</f>
        <v>200000</v>
      </c>
      <c r="G141" s="12"/>
      <c r="H141" s="12">
        <f>G141+J141</f>
        <v>0</v>
      </c>
      <c r="I141" s="12">
        <f>H141+K141</f>
        <v>70000</v>
      </c>
      <c r="J141" s="12"/>
      <c r="K141" s="12">
        <v>70000</v>
      </c>
      <c r="L141" s="12">
        <v>130000</v>
      </c>
      <c r="M141" s="12"/>
      <c r="N141" s="12"/>
      <c r="O141" s="64"/>
      <c r="P141" s="64"/>
      <c r="Q141" s="64"/>
      <c r="R141" s="64">
        <f>L141+M141+N141+O141+P141+Q141</f>
        <v>130000</v>
      </c>
      <c r="S141" s="80"/>
    </row>
    <row r="142" spans="1:19" ht="15">
      <c r="A142" s="44"/>
      <c r="B142" s="7" t="s">
        <v>62</v>
      </c>
      <c r="C142" s="35"/>
      <c r="D142" s="36"/>
      <c r="E142" s="37"/>
      <c r="F142" s="12">
        <f>SUM(K142:Q142)+H142</f>
        <v>0</v>
      </c>
      <c r="G142" s="12">
        <v>0</v>
      </c>
      <c r="H142" s="12">
        <f>G142+J142</f>
        <v>0</v>
      </c>
      <c r="I142" s="12">
        <f>H142+K142</f>
        <v>0</v>
      </c>
      <c r="J142" s="12">
        <v>0</v>
      </c>
      <c r="K142" s="12"/>
      <c r="L142" s="12"/>
      <c r="M142" s="12"/>
      <c r="N142" s="12"/>
      <c r="O142" s="64"/>
      <c r="P142" s="64"/>
      <c r="Q142" s="64"/>
      <c r="R142" s="64"/>
      <c r="S142" s="80"/>
    </row>
    <row r="143" spans="1:19" ht="15">
      <c r="A143" s="27"/>
      <c r="B143" s="7"/>
      <c r="C143" s="28"/>
      <c r="D143" s="7"/>
      <c r="E143" s="7"/>
      <c r="F143" s="12"/>
      <c r="G143" s="12"/>
      <c r="H143" s="12"/>
      <c r="I143" s="12"/>
      <c r="J143" s="12"/>
      <c r="K143" s="12"/>
      <c r="L143" s="12"/>
      <c r="M143" s="12"/>
      <c r="N143" s="12"/>
      <c r="O143" s="64"/>
      <c r="P143" s="64"/>
      <c r="Q143" s="64"/>
      <c r="R143" s="64"/>
      <c r="S143" s="80"/>
    </row>
    <row r="144" spans="1:19" ht="15">
      <c r="A144" s="137" t="s">
        <v>6</v>
      </c>
      <c r="B144" s="139" t="s">
        <v>89</v>
      </c>
      <c r="C144" s="148" t="s">
        <v>73</v>
      </c>
      <c r="D144" s="143">
        <v>2012</v>
      </c>
      <c r="E144" s="143">
        <v>2013</v>
      </c>
      <c r="F144" s="135">
        <f aca="true" t="shared" si="37" ref="F144:L144">SUM(F146:F147)</f>
        <v>900000</v>
      </c>
      <c r="G144" s="135">
        <f t="shared" si="37"/>
        <v>262362</v>
      </c>
      <c r="H144" s="135">
        <f t="shared" si="37"/>
        <v>315325.05</v>
      </c>
      <c r="I144" s="135">
        <f t="shared" si="37"/>
        <v>400000</v>
      </c>
      <c r="J144" s="135">
        <f t="shared" si="37"/>
        <v>52963.05</v>
      </c>
      <c r="K144" s="135">
        <f t="shared" si="37"/>
        <v>300000</v>
      </c>
      <c r="L144" s="135">
        <f t="shared" si="37"/>
        <v>500000</v>
      </c>
      <c r="M144" s="135"/>
      <c r="N144" s="131"/>
      <c r="O144" s="72"/>
      <c r="P144" s="72"/>
      <c r="Q144" s="72"/>
      <c r="R144" s="133"/>
      <c r="S144" s="80"/>
    </row>
    <row r="145" spans="1:19" ht="15">
      <c r="A145" s="138"/>
      <c r="B145" s="140"/>
      <c r="C145" s="149"/>
      <c r="D145" s="144"/>
      <c r="E145" s="144"/>
      <c r="F145" s="136"/>
      <c r="G145" s="136"/>
      <c r="H145" s="136"/>
      <c r="I145" s="136"/>
      <c r="J145" s="136"/>
      <c r="K145" s="136"/>
      <c r="L145" s="136"/>
      <c r="M145" s="136"/>
      <c r="N145" s="132"/>
      <c r="O145" s="73"/>
      <c r="P145" s="73"/>
      <c r="Q145" s="73"/>
      <c r="R145" s="134"/>
      <c r="S145" s="80"/>
    </row>
    <row r="146" spans="1:19" ht="15">
      <c r="A146" s="44"/>
      <c r="B146" s="7" t="s">
        <v>61</v>
      </c>
      <c r="C146" s="32"/>
      <c r="D146" s="33"/>
      <c r="E146" s="34"/>
      <c r="F146" s="12">
        <f>I146+L146</f>
        <v>900000</v>
      </c>
      <c r="G146" s="12">
        <v>262362</v>
      </c>
      <c r="H146" s="12">
        <f>G146+J146</f>
        <v>315325.05</v>
      </c>
      <c r="I146" s="12">
        <v>400000</v>
      </c>
      <c r="J146" s="12">
        <v>52963.05</v>
      </c>
      <c r="K146" s="12">
        <v>300000</v>
      </c>
      <c r="L146" s="12">
        <v>500000</v>
      </c>
      <c r="M146" s="12"/>
      <c r="N146" s="12"/>
      <c r="O146" s="64"/>
      <c r="P146" s="64"/>
      <c r="Q146" s="64"/>
      <c r="R146" s="64">
        <f>L146+M146+N146+O146+P146+Q146</f>
        <v>500000</v>
      </c>
      <c r="S146" s="80"/>
    </row>
    <row r="147" spans="1:19" ht="15">
      <c r="A147" s="44"/>
      <c r="B147" s="7" t="s">
        <v>62</v>
      </c>
      <c r="C147" s="35"/>
      <c r="D147" s="36"/>
      <c r="E147" s="37"/>
      <c r="F147" s="12">
        <f>I147+L147</f>
        <v>0</v>
      </c>
      <c r="G147" s="12">
        <v>0</v>
      </c>
      <c r="H147" s="12">
        <f>G147+J147</f>
        <v>0</v>
      </c>
      <c r="I147" s="12">
        <f>H147+K147</f>
        <v>0</v>
      </c>
      <c r="J147" s="12">
        <v>0</v>
      </c>
      <c r="K147" s="12"/>
      <c r="L147" s="12"/>
      <c r="M147" s="12"/>
      <c r="N147" s="12"/>
      <c r="O147" s="64"/>
      <c r="P147" s="64"/>
      <c r="Q147" s="64"/>
      <c r="R147" s="64"/>
      <c r="S147" s="80"/>
    </row>
    <row r="148" spans="1:19" ht="15">
      <c r="A148" s="27"/>
      <c r="B148" s="7"/>
      <c r="C148" s="28"/>
      <c r="D148" s="7"/>
      <c r="E148" s="7"/>
      <c r="F148" s="12"/>
      <c r="G148" s="12"/>
      <c r="H148" s="12"/>
      <c r="I148" s="12"/>
      <c r="J148" s="12"/>
      <c r="K148" s="12"/>
      <c r="L148" s="12"/>
      <c r="M148" s="12"/>
      <c r="N148" s="12"/>
      <c r="O148" s="64"/>
      <c r="P148" s="64"/>
      <c r="Q148" s="64"/>
      <c r="R148" s="64"/>
      <c r="S148" s="80"/>
    </row>
    <row r="149" spans="1:19" ht="37.5">
      <c r="A149" s="29" t="s">
        <v>74</v>
      </c>
      <c r="B149" s="50" t="s">
        <v>75</v>
      </c>
      <c r="C149" s="40"/>
      <c r="D149" s="41"/>
      <c r="E149" s="42"/>
      <c r="F149" s="31">
        <f>F150</f>
        <v>0</v>
      </c>
      <c r="G149" s="31">
        <f>G150</f>
        <v>0</v>
      </c>
      <c r="H149" s="31">
        <f>H150</f>
        <v>0</v>
      </c>
      <c r="I149" s="31">
        <f>I150</f>
        <v>0</v>
      </c>
      <c r="J149" s="31">
        <f aca="true" t="shared" si="38" ref="J149:R149">J150</f>
        <v>0</v>
      </c>
      <c r="K149" s="31">
        <f t="shared" si="38"/>
        <v>0</v>
      </c>
      <c r="L149" s="31">
        <f t="shared" si="38"/>
        <v>0</v>
      </c>
      <c r="M149" s="31">
        <f t="shared" si="38"/>
        <v>0</v>
      </c>
      <c r="N149" s="31">
        <f t="shared" si="38"/>
        <v>0</v>
      </c>
      <c r="O149" s="31">
        <f t="shared" si="38"/>
        <v>0</v>
      </c>
      <c r="P149" s="31">
        <f t="shared" si="38"/>
        <v>0</v>
      </c>
      <c r="Q149" s="31">
        <f t="shared" si="38"/>
        <v>0</v>
      </c>
      <c r="R149" s="78">
        <f t="shared" si="38"/>
        <v>0</v>
      </c>
      <c r="S149" s="80"/>
    </row>
    <row r="150" spans="1:19" ht="15">
      <c r="A150" s="27"/>
      <c r="B150" s="7" t="s">
        <v>61</v>
      </c>
      <c r="C150" s="28"/>
      <c r="D150" s="7"/>
      <c r="E150" s="7"/>
      <c r="F150" s="12">
        <f>F153+F156</f>
        <v>0</v>
      </c>
      <c r="G150" s="12">
        <v>0</v>
      </c>
      <c r="H150" s="12">
        <v>0</v>
      </c>
      <c r="I150" s="12">
        <v>0</v>
      </c>
      <c r="J150" s="12">
        <f aca="true" t="shared" si="39" ref="J150:R150">J153+J156</f>
        <v>0</v>
      </c>
      <c r="K150" s="12">
        <f t="shared" si="39"/>
        <v>0</v>
      </c>
      <c r="L150" s="12">
        <f t="shared" si="39"/>
        <v>0</v>
      </c>
      <c r="M150" s="12">
        <f t="shared" si="39"/>
        <v>0</v>
      </c>
      <c r="N150" s="12">
        <f t="shared" si="39"/>
        <v>0</v>
      </c>
      <c r="O150" s="12">
        <f t="shared" si="39"/>
        <v>0</v>
      </c>
      <c r="P150" s="12">
        <f t="shared" si="39"/>
        <v>0</v>
      </c>
      <c r="Q150" s="12">
        <f t="shared" si="39"/>
        <v>0</v>
      </c>
      <c r="R150" s="64">
        <f t="shared" si="39"/>
        <v>0</v>
      </c>
      <c r="S150" s="80"/>
    </row>
    <row r="151" spans="1:19" ht="15">
      <c r="A151" s="27"/>
      <c r="B151" s="7"/>
      <c r="C151" s="28"/>
      <c r="D151" s="7"/>
      <c r="E151" s="7"/>
      <c r="F151" s="12"/>
      <c r="G151" s="12"/>
      <c r="H151" s="12"/>
      <c r="I151" s="12"/>
      <c r="J151" s="12"/>
      <c r="K151" s="12"/>
      <c r="L151" s="12"/>
      <c r="M151" s="12"/>
      <c r="N151" s="12"/>
      <c r="O151" s="64"/>
      <c r="P151" s="64"/>
      <c r="Q151" s="64"/>
      <c r="R151" s="64"/>
      <c r="S151" s="80"/>
    </row>
    <row r="152" spans="1:19" ht="15">
      <c r="A152" s="51" t="s">
        <v>2</v>
      </c>
      <c r="B152" s="9" t="s">
        <v>76</v>
      </c>
      <c r="C152" s="52"/>
      <c r="D152" s="9"/>
      <c r="E152" s="9"/>
      <c r="F152" s="10">
        <f>F153</f>
        <v>0</v>
      </c>
      <c r="G152" s="10">
        <f>G153</f>
        <v>0</v>
      </c>
      <c r="H152" s="10">
        <f>H153</f>
        <v>0</v>
      </c>
      <c r="I152" s="10">
        <f>I153</f>
        <v>0</v>
      </c>
      <c r="J152" s="10">
        <f aca="true" t="shared" si="40" ref="J152:Q152">J153</f>
        <v>0</v>
      </c>
      <c r="K152" s="10">
        <f t="shared" si="40"/>
        <v>0</v>
      </c>
      <c r="L152" s="10">
        <f t="shared" si="40"/>
        <v>0</v>
      </c>
      <c r="M152" s="10">
        <f t="shared" si="40"/>
        <v>0</v>
      </c>
      <c r="N152" s="10">
        <f t="shared" si="40"/>
        <v>0</v>
      </c>
      <c r="O152" s="10">
        <f t="shared" si="40"/>
        <v>0</v>
      </c>
      <c r="P152" s="10">
        <f t="shared" si="40"/>
        <v>0</v>
      </c>
      <c r="Q152" s="10">
        <f t="shared" si="40"/>
        <v>0</v>
      </c>
      <c r="R152" s="64"/>
      <c r="S152" s="80"/>
    </row>
    <row r="153" spans="1:19" ht="15">
      <c r="A153" s="44"/>
      <c r="B153" s="7" t="s">
        <v>61</v>
      </c>
      <c r="C153" s="48"/>
      <c r="D153" s="7"/>
      <c r="E153" s="7"/>
      <c r="F153" s="12">
        <f>SUM(G153:M153)</f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64"/>
      <c r="S153" s="80"/>
    </row>
    <row r="154" spans="1:19" ht="15">
      <c r="A154" s="44"/>
      <c r="B154" s="7"/>
      <c r="C154" s="7"/>
      <c r="D154" s="7"/>
      <c r="E154" s="7"/>
      <c r="F154" s="12"/>
      <c r="G154" s="12"/>
      <c r="H154" s="12"/>
      <c r="I154" s="12"/>
      <c r="J154" s="12"/>
      <c r="K154" s="12"/>
      <c r="L154" s="12"/>
      <c r="M154" s="12"/>
      <c r="N154" s="12"/>
      <c r="O154" s="64"/>
      <c r="P154" s="64"/>
      <c r="Q154" s="64"/>
      <c r="R154" s="64"/>
      <c r="S154" s="80"/>
    </row>
    <row r="155" spans="1:19" ht="15">
      <c r="A155" s="51" t="s">
        <v>3</v>
      </c>
      <c r="B155" s="9" t="s">
        <v>77</v>
      </c>
      <c r="C155" s="52"/>
      <c r="D155" s="9"/>
      <c r="E155" s="9"/>
      <c r="F155" s="10">
        <f>F156</f>
        <v>0</v>
      </c>
      <c r="G155" s="10">
        <f>G156</f>
        <v>0</v>
      </c>
      <c r="H155" s="10">
        <f>H156</f>
        <v>0</v>
      </c>
      <c r="I155" s="10">
        <f>I156</f>
        <v>0</v>
      </c>
      <c r="J155" s="10">
        <f aca="true" t="shared" si="41" ref="J155:Q155">J156</f>
        <v>0</v>
      </c>
      <c r="K155" s="10">
        <f t="shared" si="41"/>
        <v>0</v>
      </c>
      <c r="L155" s="10">
        <f t="shared" si="41"/>
        <v>0</v>
      </c>
      <c r="M155" s="10">
        <f t="shared" si="41"/>
        <v>0</v>
      </c>
      <c r="N155" s="10">
        <f t="shared" si="41"/>
        <v>0</v>
      </c>
      <c r="O155" s="10">
        <f t="shared" si="41"/>
        <v>0</v>
      </c>
      <c r="P155" s="10">
        <f t="shared" si="41"/>
        <v>0</v>
      </c>
      <c r="Q155" s="10">
        <f t="shared" si="41"/>
        <v>0</v>
      </c>
      <c r="R155" s="64"/>
      <c r="S155" s="80"/>
    </row>
    <row r="156" spans="1:19" ht="15">
      <c r="A156" s="44"/>
      <c r="B156" s="7" t="s">
        <v>61</v>
      </c>
      <c r="C156" s="48"/>
      <c r="D156" s="7"/>
      <c r="E156" s="7"/>
      <c r="F156" s="12">
        <f>SUM(G156:M156)</f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64"/>
      <c r="S156" s="80"/>
    </row>
    <row r="157" spans="1:19" ht="15">
      <c r="A157" s="44"/>
      <c r="B157" s="7"/>
      <c r="C157" s="7"/>
      <c r="D157" s="7"/>
      <c r="E157" s="7"/>
      <c r="F157" s="12"/>
      <c r="G157" s="12"/>
      <c r="H157" s="12"/>
      <c r="I157" s="12"/>
      <c r="J157" s="12"/>
      <c r="K157" s="12"/>
      <c r="L157" s="12"/>
      <c r="M157" s="12"/>
      <c r="N157" s="12"/>
      <c r="O157" s="64"/>
      <c r="P157" s="64"/>
      <c r="Q157" s="64"/>
      <c r="R157" s="64"/>
      <c r="S157" s="80"/>
    </row>
    <row r="158" spans="1:19" ht="15">
      <c r="A158" s="44"/>
      <c r="B158" s="7"/>
      <c r="C158" s="52"/>
      <c r="D158" s="7"/>
      <c r="E158" s="7"/>
      <c r="F158" s="12"/>
      <c r="G158" s="12"/>
      <c r="H158" s="12"/>
      <c r="I158" s="12"/>
      <c r="J158" s="12"/>
      <c r="K158" s="12"/>
      <c r="L158" s="12"/>
      <c r="M158" s="12"/>
      <c r="N158" s="12"/>
      <c r="O158" s="64"/>
      <c r="P158" s="64"/>
      <c r="Q158" s="64"/>
      <c r="R158" s="64"/>
      <c r="S158" s="80"/>
    </row>
    <row r="159" spans="1:19" ht="15">
      <c r="A159" s="27"/>
      <c r="B159" s="7"/>
      <c r="C159" s="48"/>
      <c r="D159" s="7"/>
      <c r="E159" s="7"/>
      <c r="F159" s="12"/>
      <c r="G159" s="12"/>
      <c r="H159" s="12"/>
      <c r="I159" s="12"/>
      <c r="J159" s="12"/>
      <c r="K159" s="12"/>
      <c r="L159" s="12"/>
      <c r="M159" s="12"/>
      <c r="N159" s="12"/>
      <c r="O159" s="64"/>
      <c r="P159" s="64"/>
      <c r="Q159" s="64"/>
      <c r="R159" s="64"/>
      <c r="S159" s="80"/>
    </row>
    <row r="160" spans="1:19" ht="15">
      <c r="A160" s="27"/>
      <c r="B160" s="7"/>
      <c r="C160" s="7"/>
      <c r="D160" s="7"/>
      <c r="E160" s="7"/>
      <c r="F160" s="12"/>
      <c r="G160" s="12"/>
      <c r="H160" s="12"/>
      <c r="I160" s="12"/>
      <c r="J160" s="12"/>
      <c r="K160" s="12"/>
      <c r="L160" s="12"/>
      <c r="M160" s="12"/>
      <c r="N160" s="12"/>
      <c r="O160" s="64"/>
      <c r="P160" s="64"/>
      <c r="Q160" s="64"/>
      <c r="R160" s="64"/>
      <c r="S160" s="80"/>
    </row>
    <row r="161" spans="1:19" ht="23.25">
      <c r="A161" s="53" t="s">
        <v>78</v>
      </c>
      <c r="B161" s="54" t="s">
        <v>79</v>
      </c>
      <c r="C161" s="40"/>
      <c r="D161" s="41"/>
      <c r="E161" s="42"/>
      <c r="F161" s="31">
        <f aca="true" t="shared" si="42" ref="F161:R161">F9+F120+F149</f>
        <v>47232813.41</v>
      </c>
      <c r="G161" s="31">
        <f t="shared" si="42"/>
        <v>2344854.36</v>
      </c>
      <c r="H161" s="31">
        <f>H9+H120+H149</f>
        <v>15603426.8</v>
      </c>
      <c r="I161" s="31">
        <f>I9+I120+I149</f>
        <v>19976516</v>
      </c>
      <c r="J161" s="31">
        <f t="shared" si="42"/>
        <v>13679586.77</v>
      </c>
      <c r="K161" s="31">
        <f t="shared" si="42"/>
        <v>13858831</v>
      </c>
      <c r="L161" s="31">
        <f t="shared" si="42"/>
        <v>13656799.44</v>
      </c>
      <c r="M161" s="31">
        <f t="shared" si="42"/>
        <v>13769497.969999999</v>
      </c>
      <c r="N161" s="31">
        <f t="shared" si="42"/>
        <v>0</v>
      </c>
      <c r="O161" s="31">
        <f t="shared" si="42"/>
        <v>0</v>
      </c>
      <c r="P161" s="31">
        <f t="shared" si="42"/>
        <v>0</v>
      </c>
      <c r="Q161" s="31">
        <f t="shared" si="42"/>
        <v>0</v>
      </c>
      <c r="R161" s="78">
        <f t="shared" si="42"/>
        <v>27261297.41</v>
      </c>
      <c r="S161" s="80"/>
    </row>
    <row r="162" spans="1:19" ht="23.25">
      <c r="A162" s="55"/>
      <c r="B162" s="56" t="s">
        <v>61</v>
      </c>
      <c r="C162" s="32"/>
      <c r="D162" s="33"/>
      <c r="E162" s="34"/>
      <c r="F162" s="31">
        <f aca="true" t="shared" si="43" ref="F162:R162">F10+F121+F150</f>
        <v>3245294</v>
      </c>
      <c r="G162" s="31">
        <f t="shared" si="43"/>
        <v>1123736.3599999999</v>
      </c>
      <c r="H162" s="31">
        <f t="shared" si="43"/>
        <v>2088019.13</v>
      </c>
      <c r="I162" s="31">
        <f t="shared" si="43"/>
        <v>865880</v>
      </c>
      <c r="J162" s="31">
        <f t="shared" si="43"/>
        <v>1447202.77</v>
      </c>
      <c r="K162" s="31">
        <f t="shared" si="43"/>
        <v>2099976</v>
      </c>
      <c r="L162" s="31">
        <f t="shared" si="43"/>
        <v>1889414</v>
      </c>
      <c r="M162" s="31">
        <f t="shared" si="43"/>
        <v>490000</v>
      </c>
      <c r="N162" s="31">
        <f t="shared" si="43"/>
        <v>0</v>
      </c>
      <c r="O162" s="31">
        <f t="shared" si="43"/>
        <v>0</v>
      </c>
      <c r="P162" s="31">
        <f t="shared" si="43"/>
        <v>0</v>
      </c>
      <c r="Q162" s="31">
        <f t="shared" si="43"/>
        <v>0</v>
      </c>
      <c r="R162" s="78">
        <f t="shared" si="43"/>
        <v>2214414</v>
      </c>
      <c r="S162" s="80"/>
    </row>
    <row r="163" spans="1:19" ht="23.25">
      <c r="A163" s="55"/>
      <c r="B163" s="56" t="s">
        <v>62</v>
      </c>
      <c r="C163" s="35"/>
      <c r="D163" s="36"/>
      <c r="E163" s="37"/>
      <c r="F163" s="31">
        <f aca="true" t="shared" si="44" ref="F163:R163">F11+F122</f>
        <v>43987519.41</v>
      </c>
      <c r="G163" s="31">
        <f t="shared" si="44"/>
        <v>1221118</v>
      </c>
      <c r="H163" s="31">
        <f t="shared" si="44"/>
        <v>13515407.67</v>
      </c>
      <c r="I163" s="31">
        <f t="shared" si="44"/>
        <v>19110636</v>
      </c>
      <c r="J163" s="31">
        <f t="shared" si="44"/>
        <v>12232384</v>
      </c>
      <c r="K163" s="31">
        <f t="shared" si="44"/>
        <v>11758855</v>
      </c>
      <c r="L163" s="31">
        <f t="shared" si="44"/>
        <v>11767385.44</v>
      </c>
      <c r="M163" s="31">
        <f t="shared" si="44"/>
        <v>13279497.969999999</v>
      </c>
      <c r="N163" s="31">
        <f t="shared" si="44"/>
        <v>0</v>
      </c>
      <c r="O163" s="31">
        <f t="shared" si="44"/>
        <v>0</v>
      </c>
      <c r="P163" s="31">
        <f t="shared" si="44"/>
        <v>0</v>
      </c>
      <c r="Q163" s="31">
        <f t="shared" si="44"/>
        <v>0</v>
      </c>
      <c r="R163" s="78">
        <f t="shared" si="44"/>
        <v>25046883.41</v>
      </c>
      <c r="S163" s="80"/>
    </row>
    <row r="164" spans="1:19" ht="8.25" customHeight="1" thickBot="1">
      <c r="A164" s="57"/>
      <c r="B164" s="58"/>
      <c r="C164" s="58"/>
      <c r="D164" s="58"/>
      <c r="E164" s="58"/>
      <c r="F164" s="58"/>
      <c r="G164" s="71"/>
      <c r="H164" s="71"/>
      <c r="I164" s="71"/>
      <c r="J164" s="71"/>
      <c r="K164" s="71"/>
      <c r="L164" s="71"/>
      <c r="M164" s="71"/>
      <c r="N164" s="71"/>
      <c r="O164" s="74"/>
      <c r="P164" s="74"/>
      <c r="Q164" s="74"/>
      <c r="R164" s="74"/>
      <c r="S164" s="80"/>
    </row>
    <row r="165" ht="9" customHeight="1" thickTop="1">
      <c r="A165" s="22"/>
    </row>
  </sheetData>
  <sheetProtection/>
  <mergeCells count="376">
    <mergeCell ref="K52:K53"/>
    <mergeCell ref="L52:L53"/>
    <mergeCell ref="M52:M53"/>
    <mergeCell ref="N52:N53"/>
    <mergeCell ref="O52:O53"/>
    <mergeCell ref="I52:I53"/>
    <mergeCell ref="H42:H43"/>
    <mergeCell ref="J42:J43"/>
    <mergeCell ref="K42:K43"/>
    <mergeCell ref="L42:L43"/>
    <mergeCell ref="M42:M43"/>
    <mergeCell ref="A52:A53"/>
    <mergeCell ref="B52:B53"/>
    <mergeCell ref="C52:C53"/>
    <mergeCell ref="D52:D53"/>
    <mergeCell ref="E52:E53"/>
    <mergeCell ref="A42:A43"/>
    <mergeCell ref="B42:B43"/>
    <mergeCell ref="C42:C43"/>
    <mergeCell ref="D42:D43"/>
    <mergeCell ref="E42:E43"/>
    <mergeCell ref="F42:F43"/>
    <mergeCell ref="F144:F145"/>
    <mergeCell ref="S62:S63"/>
    <mergeCell ref="F86:F87"/>
    <mergeCell ref="F91:F92"/>
    <mergeCell ref="F111:F112"/>
    <mergeCell ref="F115:F116"/>
    <mergeCell ref="F124:F125"/>
    <mergeCell ref="N71:N72"/>
    <mergeCell ref="H62:H63"/>
    <mergeCell ref="L62:L63"/>
    <mergeCell ref="M62:M63"/>
    <mergeCell ref="A71:A72"/>
    <mergeCell ref="J62:J63"/>
    <mergeCell ref="K62:K63"/>
    <mergeCell ref="A86:A87"/>
    <mergeCell ref="B86:B87"/>
    <mergeCell ref="C86:C87"/>
    <mergeCell ref="D86:D87"/>
    <mergeCell ref="B71:B72"/>
    <mergeCell ref="C71:C72"/>
    <mergeCell ref="A62:A63"/>
    <mergeCell ref="B62:B63"/>
    <mergeCell ref="C62:C63"/>
    <mergeCell ref="D62:D63"/>
    <mergeCell ref="F62:F63"/>
    <mergeCell ref="F71:F72"/>
    <mergeCell ref="D71:D72"/>
    <mergeCell ref="R71:R72"/>
    <mergeCell ref="J71:J72"/>
    <mergeCell ref="K71:K72"/>
    <mergeCell ref="L71:L72"/>
    <mergeCell ref="M71:M72"/>
    <mergeCell ref="J81:J82"/>
    <mergeCell ref="O71:O72"/>
    <mergeCell ref="P71:P72"/>
    <mergeCell ref="Q71:Q72"/>
    <mergeCell ref="L81:L82"/>
    <mergeCell ref="A81:A82"/>
    <mergeCell ref="B81:B82"/>
    <mergeCell ref="C81:C82"/>
    <mergeCell ref="D81:D82"/>
    <mergeCell ref="E81:E82"/>
    <mergeCell ref="A144:A145"/>
    <mergeCell ref="B144:B145"/>
    <mergeCell ref="C144:C145"/>
    <mergeCell ref="D144:D145"/>
    <mergeCell ref="E144:E145"/>
    <mergeCell ref="A134:A135"/>
    <mergeCell ref="A139:A140"/>
    <mergeCell ref="B139:B140"/>
    <mergeCell ref="C139:C140"/>
    <mergeCell ref="D139:D140"/>
    <mergeCell ref="K115:K116"/>
    <mergeCell ref="J129:J130"/>
    <mergeCell ref="J124:J125"/>
    <mergeCell ref="K124:K125"/>
    <mergeCell ref="A129:A130"/>
    <mergeCell ref="K86:K87"/>
    <mergeCell ref="J115:J116"/>
    <mergeCell ref="L115:L116"/>
    <mergeCell ref="K91:K92"/>
    <mergeCell ref="L91:L92"/>
    <mergeCell ref="K101:K102"/>
    <mergeCell ref="D134:D135"/>
    <mergeCell ref="E134:E135"/>
    <mergeCell ref="D124:D125"/>
    <mergeCell ref="F134:F135"/>
    <mergeCell ref="B129:B130"/>
    <mergeCell ref="C129:C130"/>
    <mergeCell ref="D129:D130"/>
    <mergeCell ref="N111:N112"/>
    <mergeCell ref="H71:H72"/>
    <mergeCell ref="H81:H82"/>
    <mergeCell ref="L86:L87"/>
    <mergeCell ref="M111:M112"/>
    <mergeCell ref="M81:M82"/>
    <mergeCell ref="J111:J112"/>
    <mergeCell ref="K111:K112"/>
    <mergeCell ref="L111:L112"/>
    <mergeCell ref="J91:J92"/>
    <mergeCell ref="G144:G145"/>
    <mergeCell ref="M134:M135"/>
    <mergeCell ref="N134:N135"/>
    <mergeCell ref="J134:J135"/>
    <mergeCell ref="H134:H135"/>
    <mergeCell ref="G134:G135"/>
    <mergeCell ref="H144:H145"/>
    <mergeCell ref="K144:K145"/>
    <mergeCell ref="L144:L145"/>
    <mergeCell ref="M144:M145"/>
    <mergeCell ref="R111:R112"/>
    <mergeCell ref="M115:M116"/>
    <mergeCell ref="N115:N116"/>
    <mergeCell ref="R115:R116"/>
    <mergeCell ref="M86:M87"/>
    <mergeCell ref="N86:N87"/>
    <mergeCell ref="O115:O116"/>
    <mergeCell ref="P115:P116"/>
    <mergeCell ref="Q115:Q116"/>
    <mergeCell ref="R91:R92"/>
    <mergeCell ref="R144:R145"/>
    <mergeCell ref="R134:R135"/>
    <mergeCell ref="R86:R87"/>
    <mergeCell ref="H86:H87"/>
    <mergeCell ref="H91:H92"/>
    <mergeCell ref="H111:H112"/>
    <mergeCell ref="H115:H116"/>
    <mergeCell ref="H124:H125"/>
    <mergeCell ref="H129:H130"/>
    <mergeCell ref="J144:J145"/>
    <mergeCell ref="L124:L125"/>
    <mergeCell ref="N144:N145"/>
    <mergeCell ref="K134:K135"/>
    <mergeCell ref="L134:L135"/>
    <mergeCell ref="J139:J140"/>
    <mergeCell ref="K139:K140"/>
    <mergeCell ref="L139:L140"/>
    <mergeCell ref="M139:M140"/>
    <mergeCell ref="N139:N140"/>
    <mergeCell ref="R124:R125"/>
    <mergeCell ref="M124:M125"/>
    <mergeCell ref="N124:N125"/>
    <mergeCell ref="M129:M130"/>
    <mergeCell ref="N129:N130"/>
    <mergeCell ref="R129:R130"/>
    <mergeCell ref="A124:A125"/>
    <mergeCell ref="B124:B125"/>
    <mergeCell ref="K129:K130"/>
    <mergeCell ref="L129:L130"/>
    <mergeCell ref="G124:G125"/>
    <mergeCell ref="A115:A116"/>
    <mergeCell ref="B115:B116"/>
    <mergeCell ref="C115:C116"/>
    <mergeCell ref="D115:D116"/>
    <mergeCell ref="E115:E116"/>
    <mergeCell ref="A111:A112"/>
    <mergeCell ref="B111:B112"/>
    <mergeCell ref="C111:C112"/>
    <mergeCell ref="D111:D112"/>
    <mergeCell ref="E111:E112"/>
    <mergeCell ref="G111:G112"/>
    <mergeCell ref="A91:A92"/>
    <mergeCell ref="B91:B92"/>
    <mergeCell ref="C91:C92"/>
    <mergeCell ref="D91:D92"/>
    <mergeCell ref="E91:E92"/>
    <mergeCell ref="G91:G92"/>
    <mergeCell ref="N22:N23"/>
    <mergeCell ref="R22:R23"/>
    <mergeCell ref="R27:R28"/>
    <mergeCell ref="M22:M23"/>
    <mergeCell ref="R37:R38"/>
    <mergeCell ref="R62:R63"/>
    <mergeCell ref="N62:N63"/>
    <mergeCell ref="N37:N38"/>
    <mergeCell ref="N27:N28"/>
    <mergeCell ref="Q52:Q53"/>
    <mergeCell ref="L57:L58"/>
    <mergeCell ref="M57:M58"/>
    <mergeCell ref="N57:N58"/>
    <mergeCell ref="R57:R58"/>
    <mergeCell ref="N42:N43"/>
    <mergeCell ref="R42:R43"/>
    <mergeCell ref="R52:R53"/>
    <mergeCell ref="P52:P53"/>
    <mergeCell ref="R47:R48"/>
    <mergeCell ref="O57:O58"/>
    <mergeCell ref="A57:A58"/>
    <mergeCell ref="B57:B58"/>
    <mergeCell ref="C57:C58"/>
    <mergeCell ref="D57:D58"/>
    <mergeCell ref="E57:E58"/>
    <mergeCell ref="J57:J58"/>
    <mergeCell ref="I57:I58"/>
    <mergeCell ref="C27:C28"/>
    <mergeCell ref="K57:K58"/>
    <mergeCell ref="D27:D28"/>
    <mergeCell ref="E27:E28"/>
    <mergeCell ref="J27:J28"/>
    <mergeCell ref="K27:K28"/>
    <mergeCell ref="F27:F28"/>
    <mergeCell ref="F37:F38"/>
    <mergeCell ref="F57:F58"/>
    <mergeCell ref="G42:G43"/>
    <mergeCell ref="B22:B23"/>
    <mergeCell ref="C22:C23"/>
    <mergeCell ref="D22:D23"/>
    <mergeCell ref="A27:A28"/>
    <mergeCell ref="H27:H28"/>
    <mergeCell ref="E22:E23"/>
    <mergeCell ref="G22:G23"/>
    <mergeCell ref="G27:G28"/>
    <mergeCell ref="F22:F23"/>
    <mergeCell ref="B27:B28"/>
    <mergeCell ref="J22:J23"/>
    <mergeCell ref="K22:K23"/>
    <mergeCell ref="H22:H23"/>
    <mergeCell ref="L22:L23"/>
    <mergeCell ref="A1:R1"/>
    <mergeCell ref="K2:R2"/>
    <mergeCell ref="D6:E6"/>
    <mergeCell ref="C9:E9"/>
    <mergeCell ref="A17:A18"/>
    <mergeCell ref="A22:A23"/>
    <mergeCell ref="B17:B18"/>
    <mergeCell ref="C17:C18"/>
    <mergeCell ref="D17:D18"/>
    <mergeCell ref="E17:E18"/>
    <mergeCell ref="R17:R18"/>
    <mergeCell ref="G17:G18"/>
    <mergeCell ref="J17:J18"/>
    <mergeCell ref="K17:K18"/>
    <mergeCell ref="L17:L18"/>
    <mergeCell ref="F17:F18"/>
    <mergeCell ref="M17:M18"/>
    <mergeCell ref="N17:N18"/>
    <mergeCell ref="H17:H18"/>
    <mergeCell ref="E37:E38"/>
    <mergeCell ref="G37:G38"/>
    <mergeCell ref="L37:L38"/>
    <mergeCell ref="M37:M38"/>
    <mergeCell ref="K37:K38"/>
    <mergeCell ref="L27:L28"/>
    <mergeCell ref="M27:M28"/>
    <mergeCell ref="H139:H140"/>
    <mergeCell ref="A37:A38"/>
    <mergeCell ref="B37:B38"/>
    <mergeCell ref="R139:R140"/>
    <mergeCell ref="H37:H38"/>
    <mergeCell ref="J37:J38"/>
    <mergeCell ref="C37:C38"/>
    <mergeCell ref="D37:D38"/>
    <mergeCell ref="G57:G58"/>
    <mergeCell ref="H57:H58"/>
    <mergeCell ref="G115:G116"/>
    <mergeCell ref="E62:E63"/>
    <mergeCell ref="G62:G63"/>
    <mergeCell ref="E86:E87"/>
    <mergeCell ref="G86:G87"/>
    <mergeCell ref="G101:G102"/>
    <mergeCell ref="F106:F107"/>
    <mergeCell ref="E71:E72"/>
    <mergeCell ref="G71:G72"/>
    <mergeCell ref="G81:G82"/>
    <mergeCell ref="E139:E140"/>
    <mergeCell ref="C124:C125"/>
    <mergeCell ref="E129:E130"/>
    <mergeCell ref="B134:B135"/>
    <mergeCell ref="C134:C135"/>
    <mergeCell ref="G139:G140"/>
    <mergeCell ref="E124:E125"/>
    <mergeCell ref="F139:F140"/>
    <mergeCell ref="G129:G130"/>
    <mergeCell ref="F129:F130"/>
    <mergeCell ref="K81:K82"/>
    <mergeCell ref="G52:G53"/>
    <mergeCell ref="H52:H53"/>
    <mergeCell ref="J52:J53"/>
    <mergeCell ref="B101:B102"/>
    <mergeCell ref="C101:C102"/>
    <mergeCell ref="D101:D102"/>
    <mergeCell ref="E101:E102"/>
    <mergeCell ref="F101:F102"/>
    <mergeCell ref="I101:I102"/>
    <mergeCell ref="H47:H48"/>
    <mergeCell ref="J47:J48"/>
    <mergeCell ref="H101:H102"/>
    <mergeCell ref="J101:J102"/>
    <mergeCell ref="F81:F82"/>
    <mergeCell ref="F52:F53"/>
    <mergeCell ref="I86:I87"/>
    <mergeCell ref="I91:I92"/>
    <mergeCell ref="J86:J87"/>
    <mergeCell ref="G96:G97"/>
    <mergeCell ref="M101:M102"/>
    <mergeCell ref="N101:N102"/>
    <mergeCell ref="A101:A102"/>
    <mergeCell ref="A47:A48"/>
    <mergeCell ref="B47:B48"/>
    <mergeCell ref="C47:C48"/>
    <mergeCell ref="D47:D48"/>
    <mergeCell ref="E47:E48"/>
    <mergeCell ref="F47:F48"/>
    <mergeCell ref="G47:G48"/>
    <mergeCell ref="N81:N82"/>
    <mergeCell ref="R81:R82"/>
    <mergeCell ref="A106:A107"/>
    <mergeCell ref="B106:B107"/>
    <mergeCell ref="C106:C107"/>
    <mergeCell ref="D106:D107"/>
    <mergeCell ref="E106:E107"/>
    <mergeCell ref="R106:R107"/>
    <mergeCell ref="R101:R102"/>
    <mergeCell ref="L101:L102"/>
    <mergeCell ref="P57:P58"/>
    <mergeCell ref="Q57:Q58"/>
    <mergeCell ref="G106:G107"/>
    <mergeCell ref="H106:H107"/>
    <mergeCell ref="J106:J107"/>
    <mergeCell ref="K106:K107"/>
    <mergeCell ref="L106:L107"/>
    <mergeCell ref="M106:M107"/>
    <mergeCell ref="I71:I72"/>
    <mergeCell ref="I81:I82"/>
    <mergeCell ref="I37:I38"/>
    <mergeCell ref="I42:I43"/>
    <mergeCell ref="I47:I48"/>
    <mergeCell ref="N106:N107"/>
    <mergeCell ref="K47:K48"/>
    <mergeCell ref="L47:L48"/>
    <mergeCell ref="M47:M48"/>
    <mergeCell ref="N47:N48"/>
    <mergeCell ref="M91:M92"/>
    <mergeCell ref="N91:N92"/>
    <mergeCell ref="I106:I107"/>
    <mergeCell ref="I111:I112"/>
    <mergeCell ref="I124:I125"/>
    <mergeCell ref="I129:I130"/>
    <mergeCell ref="I134:I135"/>
    <mergeCell ref="I139:I140"/>
    <mergeCell ref="I144:I145"/>
    <mergeCell ref="I6:Q6"/>
    <mergeCell ref="A32:A33"/>
    <mergeCell ref="B32:B33"/>
    <mergeCell ref="C32:C33"/>
    <mergeCell ref="D32:D33"/>
    <mergeCell ref="E32:E33"/>
    <mergeCell ref="F32:F33"/>
    <mergeCell ref="G32:G33"/>
    <mergeCell ref="N32:N33"/>
    <mergeCell ref="I17:I18"/>
    <mergeCell ref="R32:R33"/>
    <mergeCell ref="H32:H33"/>
    <mergeCell ref="I32:I33"/>
    <mergeCell ref="J32:J33"/>
    <mergeCell ref="K32:K33"/>
    <mergeCell ref="L32:L33"/>
    <mergeCell ref="M32:M33"/>
    <mergeCell ref="I22:I23"/>
    <mergeCell ref="I27:I28"/>
    <mergeCell ref="A96:A97"/>
    <mergeCell ref="B96:B97"/>
    <mergeCell ref="C96:C97"/>
    <mergeCell ref="D96:D97"/>
    <mergeCell ref="E96:E97"/>
    <mergeCell ref="F96:F97"/>
    <mergeCell ref="N96:N97"/>
    <mergeCell ref="R96:R97"/>
    <mergeCell ref="H96:H97"/>
    <mergeCell ref="I96:I97"/>
    <mergeCell ref="J96:J97"/>
    <mergeCell ref="K96:K97"/>
    <mergeCell ref="L96:L97"/>
    <mergeCell ref="M96:M9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46" r:id="rId1"/>
  <rowBreaks count="2" manualBreakCount="2">
    <brk id="66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2013-02-27T14:36:00Z</dcterms:modified>
  <cp:category/>
  <cp:version/>
  <cp:contentType/>
  <cp:contentStatus/>
</cp:coreProperties>
</file>