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przedsięwzięć'!$A$1:$R$152</definedName>
  </definedNames>
  <calcPr fullCalcOnLoad="1"/>
</workbook>
</file>

<file path=xl/sharedStrings.xml><?xml version="1.0" encoding="utf-8"?>
<sst xmlns="http://schemas.openxmlformats.org/spreadsheetml/2006/main" count="239" uniqueCount="120">
  <si>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</si>
  <si>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</si>
  <si>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</si>
  <si>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</si>
  <si>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</si>
  <si>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</si>
  <si>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</si>
  <si>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</si>
  <si>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</si>
  <si>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</si>
  <si>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</si>
  <si>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</si>
  <si>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</si>
  <si>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</si>
  <si>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</si>
  <si>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</si>
  <si>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</si>
  <si>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</si>
  <si>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</si>
  <si>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</si>
  <si>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</si>
  <si>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</si>
  <si>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</si>
  <si>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</si>
  <si>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</si>
  <si>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</si>
  <si>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</si>
  <si>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</si>
  <si>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</si>
  <si>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</si>
  <si>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</si>
  <si>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</si>
  <si>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</si>
  <si>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</si>
  <si>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</si>
  <si>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</si>
  <si>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</si>
  <si>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</si>
  <si>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</si>
  <si>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</si>
  <si>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</si>
  <si>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</si>
  <si>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</si>
  <si>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</si>
  <si>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</si>
  <si>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</si>
  <si>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</si>
  <si>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</si>
  <si>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</si>
  <si>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</si>
  <si>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</si>
  <si>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</si>
  <si>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</si>
  <si>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</si>
  <si>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</si>
  <si>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</si>
  <si>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</si>
  <si>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</si>
  <si>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</si>
  <si>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</si>
  <si>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</si>
  <si>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</si>
  <si>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</si>
  <si>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</si>
  <si>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</si>
  <si>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</si>
  <si>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</si>
  <si>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</si>
  <si>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</si>
  <si>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</si>
  <si>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</si>
  <si>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</si>
  <si>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</si>
  <si>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</si>
  <si>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</si>
  <si>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</si>
  <si>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</si>
  <si>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</si>
  <si>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</si>
  <si>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</si>
  <si>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</si>
  <si>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</si>
  <si>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</si>
  <si>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</si>
  <si>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Zagospodarowanie ośrodka sportowego wraz z remontem budynku socjalnego w Kozłowie</t>
  </si>
  <si>
    <t>Udział w projekcie "PIAP-y dla mieszkańców ziemi gliwickiej"</t>
  </si>
  <si>
    <t>rok  2015</t>
  </si>
  <si>
    <t>rok  2016</t>
  </si>
  <si>
    <t>rok  2017</t>
  </si>
  <si>
    <t>rok  2018</t>
  </si>
  <si>
    <t>doch - wyd</t>
  </si>
  <si>
    <t>przych - rozch</t>
  </si>
  <si>
    <t>Umowa na dowóz dzieci do szkół</t>
  </si>
  <si>
    <t>Umowa na lokalny transport zbiorowy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</si>
  <si>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</si>
  <si>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</si>
  <si>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</si>
  <si>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</si>
  <si>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</si>
  <si>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</si>
  <si>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</si>
  <si>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</si>
  <si>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</si>
  <si>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</si>
  <si>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</si>
  <si>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</si>
  <si>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</si>
  <si>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</si>
  <si>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</si>
  <si>
    <t>Umowa na prace geodezyjne</t>
  </si>
  <si>
    <t>do 2012</t>
  </si>
  <si>
    <t>Wieloletnia Prognoza Finansowa gminy Sośnicowice na lata 2012 - 2018  -  prognozowane ustalenia budżetów i kwoty długu</t>
  </si>
  <si>
    <t>Wykaz wieloletnich przedsięwzięć gminy Sośnicowice na lata 2012 - 2018</t>
  </si>
  <si>
    <t>OPS                               Łany Wielkie</t>
  </si>
  <si>
    <t>Rozwój zintegrowanego elektronicznego systemu wspomagania zarządzania w gminie Sośnicowice wraz z wprowadzeniem nowych e-usług</t>
  </si>
  <si>
    <t>g</t>
  </si>
  <si>
    <t>Stworzenie warunków do rozwoju małych i średnich przedsiębiorstw (MSP) w Gminie Sośnicowice poprzez kompleksowe przygotowanie terenu inwestycyjnego przy ul. Gliwickiej w Sośnicowicach</t>
  </si>
  <si>
    <t>Projekt i uzupełnienia oświetlenia ulicznego na terenie Gminy Sośnicowice (a/budowa - przy ul. Kuźniczka w Sośnicowicach, b/projekt - przy ulicy Granicznej, Wrzosowej i Klonowej w Smolnicy)</t>
  </si>
  <si>
    <t>Udział gminy w budowie chodnika w ciągu drogi wojewódzkiej Nr 919 w Sośnicowicach - etap I</t>
  </si>
  <si>
    <t>Udział gminy w budowie ciągu pieszo-rowerowego wzdłuż drogi powiatowej Nr 2916S w miejscowości Smolnica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</si>
</sst>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2" xfId="0" applyFont="1" applyBorder="1" applyAlignment="1">
      <alignment horizontal="right" vertical="top"/>
    </xf>
    <xf numFmtId="0" fontId="44" fillId="0" borderId="13" xfId="0" applyFont="1" applyBorder="1" applyAlignment="1">
      <alignment/>
    </xf>
    <xf numFmtId="4" fontId="44" fillId="0" borderId="13" xfId="0" applyNumberFormat="1" applyFont="1" applyBorder="1" applyAlignment="1">
      <alignment/>
    </xf>
    <xf numFmtId="0" fontId="0" fillId="0" borderId="12" xfId="0" applyBorder="1" applyAlignment="1">
      <alignment horizontal="right" vertical="top"/>
    </xf>
    <xf numFmtId="4" fontId="0" fillId="0" borderId="13" xfId="0" applyNumberFormat="1" applyBorder="1" applyAlignment="1">
      <alignment/>
    </xf>
    <xf numFmtId="0" fontId="44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44" fillId="0" borderId="14" xfId="0" applyFont="1" applyBorder="1" applyAlignment="1">
      <alignment horizontal="right" vertical="top"/>
    </xf>
    <xf numFmtId="0" fontId="44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5" fillId="0" borderId="18" xfId="0" applyFont="1" applyBorder="1" applyAlignment="1">
      <alignment horizontal="center" vertical="top"/>
    </xf>
    <xf numFmtId="0" fontId="45" fillId="0" borderId="13" xfId="0" applyFont="1" applyBorder="1" applyAlignment="1">
      <alignment/>
    </xf>
    <xf numFmtId="4" fontId="45" fillId="0" borderId="1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18" xfId="0" applyFont="1" applyBorder="1" applyAlignment="1">
      <alignment horizontal="right" vertical="top"/>
    </xf>
    <xf numFmtId="0" fontId="46" fillId="0" borderId="13" xfId="0" applyFont="1" applyBorder="1" applyAlignment="1">
      <alignment vertical="center" wrapTex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6" fillId="0" borderId="1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 wrapText="1"/>
    </xf>
    <xf numFmtId="0" fontId="44" fillId="0" borderId="18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47" fillId="0" borderId="18" xfId="0" applyFont="1" applyBorder="1" applyAlignment="1">
      <alignment horizontal="center" vertical="top"/>
    </xf>
    <xf numFmtId="0" fontId="47" fillId="0" borderId="13" xfId="0" applyFont="1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/>
    </xf>
    <xf numFmtId="4" fontId="44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0" fillId="0" borderId="31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50" fillId="0" borderId="34" xfId="0" applyFont="1" applyBorder="1" applyAlignment="1">
      <alignment/>
    </xf>
    <xf numFmtId="164" fontId="44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 vertical="top" wrapText="1"/>
    </xf>
    <xf numFmtId="4" fontId="45" fillId="0" borderId="25" xfId="0" applyNumberFormat="1" applyFont="1" applyBorder="1" applyAlignment="1">
      <alignment/>
    </xf>
    <xf numFmtId="4" fontId="46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4" fontId="44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44" fillId="0" borderId="25" xfId="0" applyFont="1" applyBorder="1" applyAlignment="1">
      <alignment/>
    </xf>
    <xf numFmtId="0" fontId="0" fillId="0" borderId="25" xfId="0" applyFont="1" applyBorder="1" applyAlignment="1">
      <alignment/>
    </xf>
    <xf numFmtId="4" fontId="44" fillId="0" borderId="25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4" fontId="44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44" fillId="0" borderId="37" xfId="0" applyFont="1" applyBorder="1" applyAlignment="1">
      <alignment/>
    </xf>
    <xf numFmtId="0" fontId="0" fillId="0" borderId="37" xfId="0" applyFont="1" applyBorder="1" applyAlignment="1">
      <alignment/>
    </xf>
    <xf numFmtId="4" fontId="44" fillId="0" borderId="37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9" fillId="0" borderId="13" xfId="0" applyFont="1" applyBorder="1" applyAlignment="1">
      <alignment horizontal="right" vertical="top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zoomScalePageLayoutView="0" workbookViewId="0" topLeftCell="B1">
      <selection activeCell="E33" sqref="E33"/>
    </sheetView>
  </sheetViews>
  <sheetFormatPr defaultColWidth="9.140625" defaultRowHeight="15"/>
  <cols>
    <col min="1" max="1" width="9.57421875" style="0" customWidth="1"/>
    <col min="2" max="2" width="4.00390625" style="0" customWidth="1"/>
    <col min="3" max="3" width="93.57421875" style="0" customWidth="1"/>
    <col min="4" max="4" width="13.7109375" style="0" hidden="1" customWidth="1"/>
    <col min="5" max="11" width="13.7109375" style="0" customWidth="1"/>
    <col min="12" max="12" width="2.7109375" style="0" customWidth="1"/>
    <col min="13" max="13" width="17.140625" style="0" customWidth="1"/>
  </cols>
  <sheetData>
    <row r="1" spans="2:11" ht="49.5" customHeight="1">
      <c r="B1" s="115" t="s">
        <v>111</v>
      </c>
      <c r="C1" s="115"/>
      <c r="D1" s="115"/>
      <c r="E1" s="115"/>
      <c r="F1" s="115"/>
      <c r="G1" s="115"/>
      <c r="H1" s="115"/>
      <c r="I1" s="115"/>
      <c r="J1" s="115"/>
      <c r="K1" s="115"/>
    </row>
    <row r="2" ht="14.25" customHeight="1" thickBot="1">
      <c r="K2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86</v>
      </c>
      <c r="I3" s="5" t="s">
        <v>87</v>
      </c>
      <c r="J3" s="5" t="s">
        <v>88</v>
      </c>
      <c r="K3" s="61" t="s">
        <v>89</v>
      </c>
      <c r="L3" s="99"/>
    </row>
    <row r="4" spans="2:12" ht="6" customHeight="1">
      <c r="B4" s="6"/>
      <c r="C4" s="7"/>
      <c r="D4" s="7"/>
      <c r="E4" s="7"/>
      <c r="F4" s="7"/>
      <c r="G4" s="62"/>
      <c r="H4" s="62"/>
      <c r="K4" s="92"/>
      <c r="L4" s="99"/>
    </row>
    <row r="5" spans="2:12" s="1" customFormat="1" ht="15">
      <c r="B5" s="8">
        <v>1</v>
      </c>
      <c r="C5" s="9" t="s">
        <v>11</v>
      </c>
      <c r="D5" s="10">
        <f>D6+D7</f>
        <v>30562503.65</v>
      </c>
      <c r="E5" s="10">
        <f aca="true" t="shared" si="0" ref="E5:K5">E6+E7</f>
        <v>30429830.98</v>
      </c>
      <c r="F5" s="10">
        <f t="shared" si="0"/>
        <v>24605830.5</v>
      </c>
      <c r="G5" s="63">
        <f t="shared" si="0"/>
        <v>26907462.91</v>
      </c>
      <c r="H5" s="63">
        <f t="shared" si="0"/>
        <v>23161017</v>
      </c>
      <c r="I5" s="63">
        <f t="shared" si="0"/>
        <v>24180101</v>
      </c>
      <c r="J5" s="63">
        <f t="shared" si="0"/>
        <v>25147306</v>
      </c>
      <c r="K5" s="63">
        <f t="shared" si="0"/>
        <v>26160000</v>
      </c>
      <c r="L5" s="100"/>
    </row>
    <row r="6" spans="2:12" ht="15">
      <c r="B6" s="11" t="s">
        <v>2</v>
      </c>
      <c r="C6" s="7" t="s">
        <v>7</v>
      </c>
      <c r="D6" s="12">
        <v>21309825.13</v>
      </c>
      <c r="E6" s="12">
        <v>22843382.53</v>
      </c>
      <c r="F6" s="12">
        <v>21331617</v>
      </c>
      <c r="G6" s="64">
        <v>22270208</v>
      </c>
      <c r="H6" s="64">
        <v>23161017</v>
      </c>
      <c r="I6" s="64">
        <v>24180101</v>
      </c>
      <c r="J6" s="64">
        <v>25147306</v>
      </c>
      <c r="K6" s="64">
        <v>26160000</v>
      </c>
      <c r="L6" s="99"/>
    </row>
    <row r="7" spans="2:12" ht="15">
      <c r="B7" s="11" t="s">
        <v>3</v>
      </c>
      <c r="C7" s="7" t="s">
        <v>8</v>
      </c>
      <c r="D7" s="12">
        <v>9252678.52</v>
      </c>
      <c r="E7" s="12">
        <v>7586448.45</v>
      </c>
      <c r="F7" s="12">
        <v>3274213.5</v>
      </c>
      <c r="G7" s="64">
        <v>4637254.91</v>
      </c>
      <c r="H7" s="64">
        <v>0</v>
      </c>
      <c r="I7" s="64">
        <v>0</v>
      </c>
      <c r="J7" s="64">
        <v>0</v>
      </c>
      <c r="K7" s="64">
        <v>0</v>
      </c>
      <c r="L7" s="99"/>
    </row>
    <row r="8" spans="2:12" ht="15">
      <c r="B8" s="11" t="s">
        <v>4</v>
      </c>
      <c r="C8" s="7" t="s">
        <v>9</v>
      </c>
      <c r="D8" s="12">
        <v>3000000</v>
      </c>
      <c r="E8" s="12">
        <v>2000000</v>
      </c>
      <c r="F8" s="12">
        <v>1500000</v>
      </c>
      <c r="G8" s="64">
        <v>500000</v>
      </c>
      <c r="H8" s="64">
        <v>0</v>
      </c>
      <c r="I8" s="64">
        <v>0</v>
      </c>
      <c r="J8" s="64">
        <v>0</v>
      </c>
      <c r="K8" s="64">
        <v>0</v>
      </c>
      <c r="L8" s="99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21509755.33</v>
      </c>
      <c r="E9" s="10">
        <f aca="true" t="shared" si="1" ref="E9:K9">E10+E11+E12+E13+E14+E15</f>
        <v>23605896.05</v>
      </c>
      <c r="F9" s="10">
        <f t="shared" si="1"/>
        <v>20245656</v>
      </c>
      <c r="G9" s="63">
        <f t="shared" si="1"/>
        <v>20173707</v>
      </c>
      <c r="H9" s="63">
        <f t="shared" si="1"/>
        <v>20904919</v>
      </c>
      <c r="I9" s="63">
        <f t="shared" si="1"/>
        <v>21842479</v>
      </c>
      <c r="J9" s="63">
        <f t="shared" si="1"/>
        <v>22630611</v>
      </c>
      <c r="K9" s="63">
        <f t="shared" si="1"/>
        <v>23445221</v>
      </c>
      <c r="L9" s="100"/>
    </row>
    <row r="10" spans="2:12" ht="15">
      <c r="B10" s="11" t="s">
        <v>2</v>
      </c>
      <c r="C10" s="7" t="s">
        <v>14</v>
      </c>
      <c r="D10" s="12">
        <v>9818930.01</v>
      </c>
      <c r="E10" s="12">
        <v>11129578.34</v>
      </c>
      <c r="F10" s="14">
        <v>9294857</v>
      </c>
      <c r="G10" s="64">
        <v>9273703</v>
      </c>
      <c r="H10" s="64">
        <v>9860914</v>
      </c>
      <c r="I10" s="64">
        <v>10156741</v>
      </c>
      <c r="J10" s="64">
        <v>10461443</v>
      </c>
      <c r="K10" s="64">
        <v>10775287</v>
      </c>
      <c r="L10" s="99"/>
    </row>
    <row r="11" spans="2:12" ht="15">
      <c r="B11" s="11" t="s">
        <v>3</v>
      </c>
      <c r="C11" s="7" t="s">
        <v>15</v>
      </c>
      <c r="D11" s="12">
        <v>843200</v>
      </c>
      <c r="E11" s="12">
        <v>900400</v>
      </c>
      <c r="F11" s="12">
        <v>690000</v>
      </c>
      <c r="G11" s="64">
        <v>750000</v>
      </c>
      <c r="H11" s="64">
        <v>800000</v>
      </c>
      <c r="I11" s="64">
        <v>850000</v>
      </c>
      <c r="J11" s="64">
        <v>900000</v>
      </c>
      <c r="K11" s="64">
        <v>950000</v>
      </c>
      <c r="L11" s="99"/>
    </row>
    <row r="12" spans="2:12" ht="15">
      <c r="B12" s="11" t="s">
        <v>4</v>
      </c>
      <c r="C12" s="7" t="s">
        <v>10</v>
      </c>
      <c r="D12" s="12">
        <f>'Wykaz przedsięwzięć'!I137</f>
        <v>0</v>
      </c>
      <c r="E12" s="12">
        <f>'Wykaz przedsięwzięć'!J137</f>
        <v>0</v>
      </c>
      <c r="F12" s="12">
        <f>'Wykaz przedsięwzięć'!K137</f>
        <v>0</v>
      </c>
      <c r="G12" s="64">
        <f>'Wykaz przedsięwzięć'!L137</f>
        <v>0</v>
      </c>
      <c r="H12" s="90">
        <v>0</v>
      </c>
      <c r="I12" s="90">
        <v>0</v>
      </c>
      <c r="J12" s="90">
        <v>0</v>
      </c>
      <c r="K12" s="93">
        <v>0</v>
      </c>
      <c r="L12" s="99"/>
    </row>
    <row r="13" spans="2:12" ht="15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9"/>
    </row>
    <row r="14" spans="2:12" ht="15">
      <c r="B14" s="11" t="s">
        <v>6</v>
      </c>
      <c r="C14" s="7" t="s">
        <v>82</v>
      </c>
      <c r="D14" s="12">
        <f>'Wykaz przedsięwzięć'!I149-'Wykaz przedsięwzięć'!I137</f>
        <v>1447202.77</v>
      </c>
      <c r="E14" s="12">
        <f>'Wykaz przedsięwzięć'!J149-'Wykaz przedsięwzięć'!J137</f>
        <v>2087429</v>
      </c>
      <c r="F14" s="12">
        <f>'Wykaz przedsięwzięć'!K149-'Wykaz przedsięwzięć'!K137</f>
        <v>789641</v>
      </c>
      <c r="G14" s="64">
        <f>'Wykaz przedsięwzięć'!L149-'Wykaz przedsięwzięć'!L137</f>
        <v>0</v>
      </c>
      <c r="H14" s="64">
        <f>'Wykaz przedsięwzięć'!M149-'Wykaz przedsięwzięć'!M137</f>
        <v>0</v>
      </c>
      <c r="I14" s="64">
        <f>'Wykaz przedsięwzięć'!N149-'Wykaz przedsięwzięć'!N137</f>
        <v>0</v>
      </c>
      <c r="J14" s="64">
        <f>'Wykaz przedsięwzięć'!O149-'Wykaz przedsięwzięć'!O137</f>
        <v>0</v>
      </c>
      <c r="K14" s="64">
        <f>'Wykaz przedsięwzięć'!P149-'Wykaz przedsięwzięć'!P137</f>
        <v>0</v>
      </c>
      <c r="L14" s="99"/>
    </row>
    <row r="15" spans="2:12" s="2" customFormat="1" ht="15">
      <c r="B15" s="11" t="s">
        <v>39</v>
      </c>
      <c r="C15" s="7" t="s">
        <v>40</v>
      </c>
      <c r="D15" s="12">
        <v>9400422.55</v>
      </c>
      <c r="E15" s="15">
        <v>9488488.71</v>
      </c>
      <c r="F15" s="15">
        <v>9471158</v>
      </c>
      <c r="G15" s="65">
        <v>10150004</v>
      </c>
      <c r="H15" s="65">
        <v>10244005</v>
      </c>
      <c r="I15" s="65">
        <v>10835738</v>
      </c>
      <c r="J15" s="65">
        <v>11269168</v>
      </c>
      <c r="K15" s="65">
        <v>11719934</v>
      </c>
      <c r="L15" s="101"/>
    </row>
    <row r="16" spans="2:12" s="1" customFormat="1" ht="15">
      <c r="B16" s="8">
        <v>3</v>
      </c>
      <c r="C16" s="9" t="s">
        <v>12</v>
      </c>
      <c r="D16" s="10">
        <f>D5-D9</f>
        <v>9052748.32</v>
      </c>
      <c r="E16" s="10">
        <f aca="true" t="shared" si="2" ref="E16:K16">E5-E9</f>
        <v>6823934.93</v>
      </c>
      <c r="F16" s="10">
        <f t="shared" si="2"/>
        <v>4360174.5</v>
      </c>
      <c r="G16" s="63">
        <f t="shared" si="2"/>
        <v>6733755.91</v>
      </c>
      <c r="H16" s="63">
        <f t="shared" si="2"/>
        <v>2256098</v>
      </c>
      <c r="I16" s="63">
        <f t="shared" si="2"/>
        <v>2337622</v>
      </c>
      <c r="J16" s="63">
        <f t="shared" si="2"/>
        <v>2516695</v>
      </c>
      <c r="K16" s="63">
        <f t="shared" si="2"/>
        <v>2714779</v>
      </c>
      <c r="L16" s="100"/>
    </row>
    <row r="17" spans="2:13" s="1" customFormat="1" ht="15">
      <c r="B17" s="8">
        <v>4</v>
      </c>
      <c r="C17" s="9" t="s">
        <v>37</v>
      </c>
      <c r="D17" s="10">
        <v>10771951.04</v>
      </c>
      <c r="E17" s="10">
        <v>8446931.82</v>
      </c>
      <c r="F17" s="10">
        <f aca="true" t="shared" si="3" ref="F17:K17">E17-E18-E19</f>
        <v>3454293.9300000006</v>
      </c>
      <c r="G17" s="10">
        <f t="shared" si="3"/>
        <v>2944514.9300000006</v>
      </c>
      <c r="H17" s="10">
        <f t="shared" si="3"/>
        <v>2285275.9300000006</v>
      </c>
      <c r="I17" s="10">
        <f t="shared" si="3"/>
        <v>1297079.9300000006</v>
      </c>
      <c r="J17" s="10">
        <f t="shared" si="3"/>
        <v>519768.93000000063</v>
      </c>
      <c r="K17" s="63">
        <f t="shared" si="3"/>
        <v>9463.930000000633</v>
      </c>
      <c r="L17" s="102"/>
      <c r="M17" s="91">
        <f>K17-K18-K19</f>
        <v>3242.9300000006333</v>
      </c>
    </row>
    <row r="18" spans="2:13" ht="30">
      <c r="B18" s="11" t="s">
        <v>2</v>
      </c>
      <c r="C18" s="16" t="s">
        <v>38</v>
      </c>
      <c r="D18" s="12">
        <v>7569205.28</v>
      </c>
      <c r="E18" s="12">
        <v>4992637.89</v>
      </c>
      <c r="F18" s="12">
        <v>509779</v>
      </c>
      <c r="G18" s="12">
        <v>659239</v>
      </c>
      <c r="H18" s="12">
        <v>988196</v>
      </c>
      <c r="I18" s="12">
        <v>777311</v>
      </c>
      <c r="J18" s="12">
        <v>510305</v>
      </c>
      <c r="K18" s="64">
        <v>6221</v>
      </c>
      <c r="L18" s="99"/>
      <c r="M18" s="110"/>
    </row>
    <row r="19" spans="2:12" s="1" customFormat="1" ht="15">
      <c r="B19" s="8">
        <v>5</v>
      </c>
      <c r="C19" s="9" t="s">
        <v>96</v>
      </c>
      <c r="D19" s="10"/>
      <c r="E19" s="10"/>
      <c r="F19" s="10"/>
      <c r="G19" s="63"/>
      <c r="H19" s="9"/>
      <c r="I19" s="76"/>
      <c r="J19" s="9"/>
      <c r="K19" s="94"/>
      <c r="L19" s="100"/>
    </row>
    <row r="20" spans="2:13" s="1" customFormat="1" ht="15">
      <c r="B20" s="8">
        <v>6</v>
      </c>
      <c r="C20" s="9" t="s">
        <v>16</v>
      </c>
      <c r="D20" s="10">
        <f>D16+D17+D19</f>
        <v>19824699.36</v>
      </c>
      <c r="E20" s="10">
        <f aca="true" t="shared" si="4" ref="E20:K20">E16+E17+E19</f>
        <v>15270866.75</v>
      </c>
      <c r="F20" s="10">
        <f t="shared" si="4"/>
        <v>7814468.430000001</v>
      </c>
      <c r="G20" s="63">
        <f t="shared" si="4"/>
        <v>9678270.84</v>
      </c>
      <c r="H20" s="63">
        <f t="shared" si="4"/>
        <v>4541373.930000001</v>
      </c>
      <c r="I20" s="63">
        <f t="shared" si="4"/>
        <v>3634701.9300000006</v>
      </c>
      <c r="J20" s="63">
        <f t="shared" si="4"/>
        <v>3036463.9300000006</v>
      </c>
      <c r="K20" s="63">
        <f t="shared" si="4"/>
        <v>2724242.9300000006</v>
      </c>
      <c r="L20" s="100"/>
      <c r="M20" s="91"/>
    </row>
    <row r="21" spans="2:12" s="1" customFormat="1" ht="15">
      <c r="B21" s="8">
        <v>7</v>
      </c>
      <c r="C21" s="9" t="s">
        <v>17</v>
      </c>
      <c r="D21" s="10">
        <f>D22+D23</f>
        <v>10000</v>
      </c>
      <c r="E21" s="10">
        <f aca="true" t="shared" si="5" ref="E21:K21">E22+E23</f>
        <v>70000</v>
      </c>
      <c r="F21" s="10">
        <f t="shared" si="5"/>
        <v>295740</v>
      </c>
      <c r="G21" s="10">
        <f t="shared" si="5"/>
        <v>305740</v>
      </c>
      <c r="H21" s="10">
        <f t="shared" si="5"/>
        <v>844294</v>
      </c>
      <c r="I21" s="10">
        <f t="shared" si="5"/>
        <v>814933</v>
      </c>
      <c r="J21" s="10">
        <f t="shared" si="5"/>
        <v>777000</v>
      </c>
      <c r="K21" s="63">
        <f t="shared" si="5"/>
        <v>381000</v>
      </c>
      <c r="L21" s="100"/>
    </row>
    <row r="22" spans="2:12" s="2" customFormat="1" ht="15">
      <c r="B22" s="17" t="s">
        <v>2</v>
      </c>
      <c r="C22" s="18" t="s">
        <v>18</v>
      </c>
      <c r="D22" s="15">
        <v>0</v>
      </c>
      <c r="E22" s="15">
        <v>0</v>
      </c>
      <c r="F22" s="15">
        <v>195740</v>
      </c>
      <c r="G22" s="65">
        <v>195740</v>
      </c>
      <c r="H22" s="15">
        <v>744294</v>
      </c>
      <c r="I22" s="15">
        <v>734933</v>
      </c>
      <c r="J22" s="15">
        <v>732000</v>
      </c>
      <c r="K22" s="65">
        <v>366000</v>
      </c>
      <c r="L22" s="101"/>
    </row>
    <row r="23" spans="2:12" s="2" customFormat="1" ht="15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100000</v>
      </c>
      <c r="I23" s="15">
        <v>80000</v>
      </c>
      <c r="J23" s="15">
        <v>45000</v>
      </c>
      <c r="K23" s="65">
        <v>15000</v>
      </c>
      <c r="L23" s="101"/>
    </row>
    <row r="24" spans="2:12" s="1" customFormat="1" ht="15">
      <c r="B24" s="8">
        <v>8</v>
      </c>
      <c r="C24" s="9" t="s">
        <v>95</v>
      </c>
      <c r="D24" s="10"/>
      <c r="E24" s="10">
        <v>0</v>
      </c>
      <c r="F24" s="10">
        <v>0</v>
      </c>
      <c r="G24" s="63"/>
      <c r="H24" s="9"/>
      <c r="I24" s="9"/>
      <c r="J24" s="9"/>
      <c r="K24" s="94"/>
      <c r="L24" s="100"/>
    </row>
    <row r="25" spans="2:12" s="1" customFormat="1" ht="15">
      <c r="B25" s="8">
        <v>9</v>
      </c>
      <c r="C25" s="9" t="s">
        <v>20</v>
      </c>
      <c r="D25" s="10">
        <f>D20-D21-D24</f>
        <v>19814699.36</v>
      </c>
      <c r="E25" s="10">
        <f aca="true" t="shared" si="6" ref="E25:K25">E20-E21-E24</f>
        <v>15200866.75</v>
      </c>
      <c r="F25" s="10">
        <f t="shared" si="6"/>
        <v>7518728.430000001</v>
      </c>
      <c r="G25" s="63">
        <f t="shared" si="6"/>
        <v>9372530.84</v>
      </c>
      <c r="H25" s="63">
        <f t="shared" si="6"/>
        <v>3697079.9300000006</v>
      </c>
      <c r="I25" s="63">
        <f t="shared" si="6"/>
        <v>2819768.9300000006</v>
      </c>
      <c r="J25" s="63">
        <f t="shared" si="6"/>
        <v>2259463.9300000006</v>
      </c>
      <c r="K25" s="63">
        <f t="shared" si="6"/>
        <v>2343242.9300000006</v>
      </c>
      <c r="L25" s="100"/>
    </row>
    <row r="26" spans="2:12" s="1" customFormat="1" ht="15">
      <c r="B26" s="8">
        <v>10</v>
      </c>
      <c r="C26" s="9" t="s">
        <v>21</v>
      </c>
      <c r="D26" s="10">
        <v>17697415</v>
      </c>
      <c r="E26" s="10">
        <v>13629818.68</v>
      </c>
      <c r="F26" s="10">
        <v>4574213.5</v>
      </c>
      <c r="G26" s="63">
        <v>7087254.91</v>
      </c>
      <c r="H26" s="10">
        <v>2400000</v>
      </c>
      <c r="I26" s="10">
        <v>2300000</v>
      </c>
      <c r="J26" s="10">
        <v>2250000</v>
      </c>
      <c r="K26" s="63">
        <v>2340000</v>
      </c>
      <c r="L26" s="100"/>
    </row>
    <row r="27" spans="2:12" s="2" customFormat="1" ht="15">
      <c r="B27" s="17" t="s">
        <v>2</v>
      </c>
      <c r="C27" s="7" t="s">
        <v>41</v>
      </c>
      <c r="D27" s="15">
        <f>'Wykaz przedsięwzięć'!I13</f>
        <v>12232384</v>
      </c>
      <c r="E27" s="15">
        <f>'Wykaz przedsięwzięć'!J13</f>
        <v>11364175.9</v>
      </c>
      <c r="F27" s="15">
        <f>'Wykaz przedsięwzięć'!K13</f>
        <v>3319291.44</v>
      </c>
      <c r="G27" s="65">
        <f>'Wykaz przedsięwzięć'!L13</f>
        <v>4902177.07</v>
      </c>
      <c r="H27" s="65">
        <f>'Wykaz przedsięwzięć'!M13</f>
        <v>0</v>
      </c>
      <c r="I27" s="65">
        <f>'Wykaz przedsięwzięć'!N13</f>
        <v>0</v>
      </c>
      <c r="J27" s="65">
        <f>'Wykaz przedsięwzięć'!O13</f>
        <v>0</v>
      </c>
      <c r="K27" s="65">
        <f>'Wykaz przedsięwzięć'!P13</f>
        <v>0</v>
      </c>
      <c r="L27" s="101"/>
    </row>
    <row r="28" spans="2:12" s="1" customFormat="1" ht="15">
      <c r="B28" s="8">
        <v>11</v>
      </c>
      <c r="C28" s="9" t="s">
        <v>22</v>
      </c>
      <c r="D28" s="10">
        <v>1085461.4</v>
      </c>
      <c r="E28" s="10">
        <v>1883245.86</v>
      </c>
      <c r="F28" s="10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00"/>
    </row>
    <row r="29" spans="2:12" s="1" customFormat="1" ht="15">
      <c r="B29" s="8">
        <v>12</v>
      </c>
      <c r="C29" s="9" t="s">
        <v>42</v>
      </c>
      <c r="D29" s="10">
        <f>D25-D26+D28</f>
        <v>3202745.7599999993</v>
      </c>
      <c r="E29" s="10">
        <f aca="true" t="shared" si="7" ref="E29:K29">E25-E26+E28</f>
        <v>3454293.9300000006</v>
      </c>
      <c r="F29" s="10">
        <f t="shared" si="7"/>
        <v>2944514.9300000006</v>
      </c>
      <c r="G29" s="63">
        <f t="shared" si="7"/>
        <v>2285275.9299999997</v>
      </c>
      <c r="H29" s="63">
        <f t="shared" si="7"/>
        <v>1297079.9300000006</v>
      </c>
      <c r="I29" s="63">
        <f t="shared" si="7"/>
        <v>519768.93000000063</v>
      </c>
      <c r="J29" s="63">
        <f t="shared" si="7"/>
        <v>9463.930000000633</v>
      </c>
      <c r="K29" s="63">
        <f t="shared" si="7"/>
        <v>3242.9300000006333</v>
      </c>
      <c r="L29" s="100"/>
    </row>
    <row r="30" spans="2:12" s="1" customFormat="1" ht="15">
      <c r="B30" s="8">
        <v>13</v>
      </c>
      <c r="C30" s="9" t="s">
        <v>23</v>
      </c>
      <c r="D30" s="10">
        <v>1085461.4</v>
      </c>
      <c r="E30" s="10">
        <v>2968707</v>
      </c>
      <c r="F30" s="10">
        <f aca="true" t="shared" si="8" ref="F30:K30">E30-F22</f>
        <v>2772967</v>
      </c>
      <c r="G30" s="10">
        <f t="shared" si="8"/>
        <v>2577227</v>
      </c>
      <c r="H30" s="10">
        <f t="shared" si="8"/>
        <v>1832933</v>
      </c>
      <c r="I30" s="10">
        <f t="shared" si="8"/>
        <v>1098000</v>
      </c>
      <c r="J30" s="10">
        <f t="shared" si="8"/>
        <v>366000</v>
      </c>
      <c r="K30" s="63">
        <f t="shared" si="8"/>
        <v>0</v>
      </c>
      <c r="L30" s="100"/>
    </row>
    <row r="31" spans="2:12" s="2" customFormat="1" ht="15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5"/>
      <c r="L31" s="101"/>
    </row>
    <row r="32" spans="2:12" s="2" customFormat="1" ht="15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5"/>
      <c r="L32" s="101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4"/>
      <c r="L33" s="100"/>
    </row>
    <row r="34" spans="2:12" s="1" customFormat="1" ht="15">
      <c r="B34" s="8">
        <v>15</v>
      </c>
      <c r="C34" s="9" t="s">
        <v>104</v>
      </c>
      <c r="D34" s="10">
        <f aca="true" t="shared" si="9" ref="D34:K34">D22+D23</f>
        <v>10000</v>
      </c>
      <c r="E34" s="10">
        <f t="shared" si="9"/>
        <v>70000</v>
      </c>
      <c r="F34" s="10">
        <f t="shared" si="9"/>
        <v>295740</v>
      </c>
      <c r="G34" s="10">
        <f t="shared" si="9"/>
        <v>305740</v>
      </c>
      <c r="H34" s="10">
        <f t="shared" si="9"/>
        <v>844294</v>
      </c>
      <c r="I34" s="10">
        <f t="shared" si="9"/>
        <v>814933</v>
      </c>
      <c r="J34" s="10">
        <f t="shared" si="9"/>
        <v>777000</v>
      </c>
      <c r="K34" s="10">
        <f t="shared" si="9"/>
        <v>381000</v>
      </c>
      <c r="L34" s="100"/>
    </row>
    <row r="35" spans="2:12" s="1" customFormat="1" ht="15">
      <c r="B35" s="8" t="s">
        <v>2</v>
      </c>
      <c r="C35" s="9" t="s">
        <v>27</v>
      </c>
      <c r="D35" s="10"/>
      <c r="E35" s="10"/>
      <c r="F35" s="10"/>
      <c r="G35" s="76">
        <f>(G22+G23)/G5</f>
        <v>0.01136264689921299</v>
      </c>
      <c r="H35" s="76">
        <f>(H22+H23)/H5</f>
        <v>0.036453235192565166</v>
      </c>
      <c r="I35" s="76">
        <f>(I22+I23)/I5</f>
        <v>0.03370263010894785</v>
      </c>
      <c r="J35" s="76">
        <f>(J22+J23)/J5</f>
        <v>0.030897941910755768</v>
      </c>
      <c r="K35" s="103">
        <f>(K22+K23)/K5</f>
        <v>0.01456422018348624</v>
      </c>
      <c r="L35" s="100"/>
    </row>
    <row r="36" spans="2:12" s="1" customFormat="1" ht="15">
      <c r="B36" s="8">
        <v>16</v>
      </c>
      <c r="C36" s="9" t="s">
        <v>28</v>
      </c>
      <c r="D36" s="105" t="s">
        <v>108</v>
      </c>
      <c r="E36" s="105" t="s">
        <v>108</v>
      </c>
      <c r="F36" s="105" t="s">
        <v>108</v>
      </c>
      <c r="G36" s="77" t="s">
        <v>97</v>
      </c>
      <c r="H36" s="77" t="s">
        <v>97</v>
      </c>
      <c r="I36" s="77" t="s">
        <v>97</v>
      </c>
      <c r="J36" s="77" t="s">
        <v>97</v>
      </c>
      <c r="K36" s="96" t="s">
        <v>97</v>
      </c>
      <c r="L36" s="100"/>
    </row>
    <row r="37" spans="2:12" s="1" customFormat="1" ht="15">
      <c r="B37" s="8">
        <v>17</v>
      </c>
      <c r="C37" s="9" t="s">
        <v>29</v>
      </c>
      <c r="D37" s="76">
        <f>D34/D5</f>
        <v>0.0003271983249317338</v>
      </c>
      <c r="E37" s="76">
        <f>E34/E5</f>
        <v>0.0023003742625454437</v>
      </c>
      <c r="F37" s="76">
        <f>F34/F5</f>
        <v>0.012019102545634458</v>
      </c>
      <c r="G37" s="66" t="s">
        <v>99</v>
      </c>
      <c r="H37" s="66" t="s">
        <v>99</v>
      </c>
      <c r="I37" s="66" t="s">
        <v>99</v>
      </c>
      <c r="J37" s="66" t="s">
        <v>99</v>
      </c>
      <c r="K37" s="97" t="s">
        <v>99</v>
      </c>
      <c r="L37" s="100"/>
    </row>
    <row r="38" spans="2:12" s="1" customFormat="1" ht="15">
      <c r="B38" s="8">
        <v>18</v>
      </c>
      <c r="C38" s="9" t="s">
        <v>30</v>
      </c>
      <c r="D38" s="10">
        <f>(D30-D31)/D5*100</f>
        <v>3.5516115185805464</v>
      </c>
      <c r="E38" s="10">
        <f>(E30-E31)/E5*100</f>
        <v>9.755910251197852</v>
      </c>
      <c r="F38" s="10">
        <f>(F30-F31)/F5*100</f>
        <v>11.26955255584647</v>
      </c>
      <c r="G38" s="66" t="s">
        <v>99</v>
      </c>
      <c r="H38" s="66" t="s">
        <v>99</v>
      </c>
      <c r="I38" s="66" t="s">
        <v>99</v>
      </c>
      <c r="J38" s="66" t="s">
        <v>99</v>
      </c>
      <c r="K38" s="97" t="s">
        <v>99</v>
      </c>
      <c r="L38" s="100"/>
    </row>
    <row r="39" spans="2:12" s="1" customFormat="1" ht="15">
      <c r="B39" s="8">
        <v>19</v>
      </c>
      <c r="C39" s="9" t="s">
        <v>31</v>
      </c>
      <c r="D39" s="10">
        <f>D9+D23</f>
        <v>21519755.33</v>
      </c>
      <c r="E39" s="10">
        <f aca="true" t="shared" si="10" ref="E39:K39">E9+E23</f>
        <v>23675896.05</v>
      </c>
      <c r="F39" s="10">
        <f t="shared" si="10"/>
        <v>20345656</v>
      </c>
      <c r="G39" s="63">
        <f t="shared" si="10"/>
        <v>20283707</v>
      </c>
      <c r="H39" s="63">
        <f t="shared" si="10"/>
        <v>21004919</v>
      </c>
      <c r="I39" s="63">
        <f t="shared" si="10"/>
        <v>21922479</v>
      </c>
      <c r="J39" s="63">
        <f t="shared" si="10"/>
        <v>22675611</v>
      </c>
      <c r="K39" s="63">
        <f t="shared" si="10"/>
        <v>23460221</v>
      </c>
      <c r="L39" s="100"/>
    </row>
    <row r="40" spans="2:12" s="1" customFormat="1" ht="15">
      <c r="B40" s="8">
        <v>20</v>
      </c>
      <c r="C40" s="9" t="s">
        <v>32</v>
      </c>
      <c r="D40" s="10">
        <f>D26+D39</f>
        <v>39217170.33</v>
      </c>
      <c r="E40" s="10">
        <f>E26+E39</f>
        <v>37305714.730000004</v>
      </c>
      <c r="F40" s="10">
        <f aca="true" t="shared" si="11" ref="F40:K40">F26+F39</f>
        <v>24919869.5</v>
      </c>
      <c r="G40" s="63">
        <f t="shared" si="11"/>
        <v>27370961.91</v>
      </c>
      <c r="H40" s="63">
        <f t="shared" si="11"/>
        <v>23404919</v>
      </c>
      <c r="I40" s="63">
        <f t="shared" si="11"/>
        <v>24222479</v>
      </c>
      <c r="J40" s="63">
        <f t="shared" si="11"/>
        <v>24925611</v>
      </c>
      <c r="K40" s="63">
        <f t="shared" si="11"/>
        <v>25800221</v>
      </c>
      <c r="L40" s="100"/>
    </row>
    <row r="41" spans="2:12" s="1" customFormat="1" ht="15">
      <c r="B41" s="8">
        <v>21</v>
      </c>
      <c r="C41" s="9" t="s">
        <v>33</v>
      </c>
      <c r="D41" s="10">
        <f>D5-D40</f>
        <v>-8654666.68</v>
      </c>
      <c r="E41" s="10">
        <f aca="true" t="shared" si="12" ref="E41:K41">E5-E40</f>
        <v>-6875883.750000004</v>
      </c>
      <c r="F41" s="10">
        <f t="shared" si="12"/>
        <v>-314039</v>
      </c>
      <c r="G41" s="63">
        <f t="shared" si="12"/>
        <v>-463499</v>
      </c>
      <c r="H41" s="63">
        <f t="shared" si="12"/>
        <v>-243902</v>
      </c>
      <c r="I41" s="63">
        <f t="shared" si="12"/>
        <v>-42378</v>
      </c>
      <c r="J41" s="63">
        <f t="shared" si="12"/>
        <v>221695</v>
      </c>
      <c r="K41" s="63">
        <f t="shared" si="12"/>
        <v>359779</v>
      </c>
      <c r="L41" s="100"/>
    </row>
    <row r="42" spans="2:12" s="1" customFormat="1" ht="15">
      <c r="B42" s="8">
        <v>22</v>
      </c>
      <c r="C42" s="9" t="s">
        <v>34</v>
      </c>
      <c r="D42" s="10">
        <f>D28+D19+D18</f>
        <v>8654666.68</v>
      </c>
      <c r="E42" s="10">
        <f aca="true" t="shared" si="13" ref="E42:K42">E28+E19+E18</f>
        <v>6875883.75</v>
      </c>
      <c r="F42" s="10">
        <f>F28+F19+F18</f>
        <v>509779</v>
      </c>
      <c r="G42" s="10">
        <f>G28+G19+G18</f>
        <v>659239</v>
      </c>
      <c r="H42" s="10">
        <f t="shared" si="13"/>
        <v>988196</v>
      </c>
      <c r="I42" s="10">
        <f t="shared" si="13"/>
        <v>777311</v>
      </c>
      <c r="J42" s="10">
        <f>J28+J19+J18</f>
        <v>510305</v>
      </c>
      <c r="K42" s="63">
        <f t="shared" si="13"/>
        <v>6221</v>
      </c>
      <c r="L42" s="100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aca="true" t="shared" si="14" ref="E43:K43">E22+E24</f>
        <v>0</v>
      </c>
      <c r="F43" s="21">
        <f>F22+F24</f>
        <v>195740</v>
      </c>
      <c r="G43" s="21">
        <f>G22+G24</f>
        <v>195740</v>
      </c>
      <c r="H43" s="21">
        <f t="shared" si="14"/>
        <v>744294</v>
      </c>
      <c r="I43" s="21">
        <f t="shared" si="14"/>
        <v>734933</v>
      </c>
      <c r="J43" s="21">
        <f t="shared" si="14"/>
        <v>732000</v>
      </c>
      <c r="K43" s="98">
        <f t="shared" si="14"/>
        <v>366000</v>
      </c>
      <c r="L43" s="100"/>
    </row>
    <row r="45" spans="3:11" ht="15">
      <c r="C45" s="68" t="s">
        <v>90</v>
      </c>
      <c r="D45" s="70">
        <f>D5-D40</f>
        <v>-8654666.68</v>
      </c>
      <c r="E45" s="70">
        <f aca="true" t="shared" si="15" ref="E45:K45">E5-E40</f>
        <v>-6875883.750000004</v>
      </c>
      <c r="F45" s="70">
        <f t="shared" si="15"/>
        <v>-314039</v>
      </c>
      <c r="G45" s="70">
        <f t="shared" si="15"/>
        <v>-463499</v>
      </c>
      <c r="H45" s="70">
        <f t="shared" si="15"/>
        <v>-243902</v>
      </c>
      <c r="I45" s="70">
        <f t="shared" si="15"/>
        <v>-42378</v>
      </c>
      <c r="J45" s="70">
        <f t="shared" si="15"/>
        <v>221695</v>
      </c>
      <c r="K45" s="70">
        <f t="shared" si="15"/>
        <v>359779</v>
      </c>
    </row>
    <row r="46" spans="3:11" ht="15">
      <c r="C46" s="69" t="s">
        <v>91</v>
      </c>
      <c r="D46" s="70">
        <f aca="true" t="shared" si="16" ref="D46:K46">D19+D42-D43</f>
        <v>8654666.68</v>
      </c>
      <c r="E46" s="70">
        <f t="shared" si="16"/>
        <v>6875883.75</v>
      </c>
      <c r="F46" s="70">
        <f t="shared" si="16"/>
        <v>314039</v>
      </c>
      <c r="G46" s="70">
        <f t="shared" si="16"/>
        <v>463499</v>
      </c>
      <c r="H46" s="70">
        <f t="shared" si="16"/>
        <v>243902</v>
      </c>
      <c r="I46" s="70">
        <f t="shared" si="16"/>
        <v>42378</v>
      </c>
      <c r="J46" s="70">
        <f t="shared" si="16"/>
        <v>-221695</v>
      </c>
      <c r="K46" s="70">
        <f t="shared" si="16"/>
        <v>-359779</v>
      </c>
    </row>
    <row r="47" spans="3:11" ht="15">
      <c r="C47" s="86" t="s">
        <v>101</v>
      </c>
      <c r="D47" s="70"/>
      <c r="E47" s="70"/>
      <c r="F47" s="70"/>
      <c r="G47" s="70"/>
      <c r="H47" s="70"/>
      <c r="I47" s="70"/>
      <c r="J47" s="70"/>
      <c r="K47" s="70"/>
    </row>
    <row r="48" spans="3:11" ht="15">
      <c r="C48" s="84" t="s">
        <v>105</v>
      </c>
      <c r="D48" s="85">
        <f>(D22+D23)/D5</f>
        <v>0.0003271983249317338</v>
      </c>
      <c r="E48" s="85">
        <f>(E22+E23)/E5</f>
        <v>0.0023003742625454437</v>
      </c>
      <c r="F48" s="85">
        <f>(F22+F23)/F5</f>
        <v>0.012019102545634458</v>
      </c>
      <c r="G48" s="104">
        <f>G34/G5</f>
        <v>0.01136264689921299</v>
      </c>
      <c r="H48" s="104">
        <f>H34/H5</f>
        <v>0.036453235192565166</v>
      </c>
      <c r="I48" s="104">
        <f>I34/I5</f>
        <v>0.03370263010894785</v>
      </c>
      <c r="J48" s="104">
        <f>J34/J5</f>
        <v>0.030897941910755768</v>
      </c>
      <c r="K48" s="104">
        <f>K34/K5</f>
        <v>0.01456422018348624</v>
      </c>
    </row>
    <row r="49" spans="3:11" ht="15">
      <c r="C49" s="84" t="s">
        <v>106</v>
      </c>
      <c r="D49" s="85">
        <f>(D6-D9+D8)/D5</f>
        <v>0.09161781482519352</v>
      </c>
      <c r="E49" s="85">
        <f>(E6-E9+E8)/E5</f>
        <v>0.0406668864119994</v>
      </c>
      <c r="F49" s="85">
        <f>(F6-F9+F8)/F5</f>
        <v>0.10509545694870978</v>
      </c>
      <c r="G49" s="104">
        <f>1/3*((F6+F8-F9)/F5+(E6+E8-E9)/E5+(D6+D8-D9)/D5)</f>
        <v>0.07912671939530089</v>
      </c>
      <c r="H49" s="104">
        <f>1/3*((G6+G8-G9)/G5+(F6+F8-F9)/F5+(E6+E8-E9)/E5)</f>
        <v>0.08075325755604615</v>
      </c>
      <c r="I49" s="104">
        <f>1/3*((H6+H8-H9)/H5+(G6+G8-G9)/G5+(F6+F8-F9)/F5)</f>
        <v>0.09966738889542288</v>
      </c>
      <c r="J49" s="104">
        <f>1/3*((I6+I8-I9)/I5+(H6+H8-H9)/H5+(G6+G8-G9)/G5)</f>
        <v>0.09686071791059182</v>
      </c>
      <c r="K49" s="104">
        <f>1/3*((J6+J8-J9)/J5+(I6+I8-I9)/I5+(H6+H8-H9)/H5)</f>
        <v>0.09805428004925204</v>
      </c>
    </row>
    <row r="50" spans="3:6" ht="15">
      <c r="C50" s="69" t="s">
        <v>107</v>
      </c>
      <c r="D50" s="66" t="s">
        <v>100</v>
      </c>
      <c r="E50" s="66" t="s">
        <v>100</v>
      </c>
      <c r="F50" s="66" t="s">
        <v>100</v>
      </c>
    </row>
    <row r="51" ht="15">
      <c r="C51" s="89"/>
    </row>
    <row r="52" ht="15">
      <c r="C52" s="89"/>
    </row>
    <row r="55" ht="15">
      <c r="C55" s="89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2"/>
  <sheetViews>
    <sheetView view="pageBreakPreview" zoomScale="74" zoomScaleSheetLayoutView="74" zoomScalePageLayoutView="0" workbookViewId="0" topLeftCell="A4">
      <selection activeCell="Q58" sqref="Q58"/>
    </sheetView>
  </sheetViews>
  <sheetFormatPr defaultColWidth="9.140625" defaultRowHeight="15"/>
  <cols>
    <col min="1" max="1" width="4.421875" style="0" customWidth="1"/>
    <col min="2" max="2" width="57.7109375" style="0" customWidth="1"/>
    <col min="3" max="3" width="14.8515625" style="0" customWidth="1"/>
    <col min="6" max="6" width="17.421875" style="0" customWidth="1"/>
    <col min="7" max="7" width="17.140625" style="0" hidden="1" customWidth="1"/>
    <col min="8" max="8" width="17.140625" style="0" customWidth="1"/>
    <col min="9" max="9" width="17.140625" style="0" hidden="1" customWidth="1"/>
    <col min="10" max="10" width="17.140625" style="0" customWidth="1"/>
    <col min="11" max="12" width="16.00390625" style="0" customWidth="1"/>
    <col min="13" max="16" width="13.7109375" style="0" customWidth="1"/>
    <col min="17" max="17" width="17.00390625" style="0" customWidth="1"/>
    <col min="18" max="18" width="2.00390625" style="0" customWidth="1"/>
  </cols>
  <sheetData>
    <row r="1" spans="1:18" ht="30" customHeight="1">
      <c r="A1" s="132" t="s">
        <v>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82"/>
    </row>
    <row r="2" spans="1:18" ht="14.25" customHeight="1">
      <c r="A2" s="22"/>
      <c r="B2" s="23"/>
      <c r="C2" s="23"/>
      <c r="D2" s="23"/>
      <c r="E2" s="23"/>
      <c r="F2" s="108"/>
      <c r="G2" s="23"/>
      <c r="H2" s="59"/>
      <c r="I2" s="23"/>
      <c r="J2" s="133" t="s">
        <v>48</v>
      </c>
      <c r="K2" s="133"/>
      <c r="L2" s="133"/>
      <c r="M2" s="133"/>
      <c r="N2" s="133"/>
      <c r="O2" s="133"/>
      <c r="P2" s="133"/>
      <c r="Q2" s="133"/>
      <c r="R2" s="82"/>
    </row>
    <row r="3" spans="1:18" ht="14.25" customHeight="1">
      <c r="A3" s="22"/>
      <c r="B3" s="23"/>
      <c r="C3" s="23"/>
      <c r="D3" s="23"/>
      <c r="E3" s="23"/>
      <c r="F3" s="108"/>
      <c r="G3" s="23"/>
      <c r="H3" s="59"/>
      <c r="I3" s="23"/>
      <c r="J3" s="23"/>
      <c r="K3" s="23"/>
      <c r="L3" s="23"/>
      <c r="M3" s="23"/>
      <c r="N3" s="67"/>
      <c r="O3" s="67"/>
      <c r="P3" s="67"/>
      <c r="Q3" s="23"/>
      <c r="R3" s="82"/>
    </row>
    <row r="4" spans="1:18" ht="14.25" customHeight="1">
      <c r="A4" s="22"/>
      <c r="B4" s="23"/>
      <c r="C4" s="23"/>
      <c r="D4" s="23"/>
      <c r="E4" s="23"/>
      <c r="F4" s="108"/>
      <c r="G4" s="23"/>
      <c r="H4" s="59"/>
      <c r="I4" s="23"/>
      <c r="J4" s="23"/>
      <c r="K4" s="23"/>
      <c r="L4" s="23"/>
      <c r="M4" s="23"/>
      <c r="N4" s="67"/>
      <c r="O4" s="67"/>
      <c r="P4" s="67"/>
      <c r="Q4" s="23" t="s">
        <v>49</v>
      </c>
      <c r="R4" s="82"/>
    </row>
    <row r="5" spans="1:18" ht="14.25" customHeight="1">
      <c r="A5" s="22"/>
      <c r="B5" s="23"/>
      <c r="C5" s="23"/>
      <c r="D5" s="23"/>
      <c r="E5" s="23"/>
      <c r="F5" s="108"/>
      <c r="G5" s="23"/>
      <c r="H5" s="59"/>
      <c r="I5" s="23"/>
      <c r="J5" s="23"/>
      <c r="K5" s="23"/>
      <c r="L5" s="23"/>
      <c r="M5" s="23"/>
      <c r="N5" s="67"/>
      <c r="O5" s="67"/>
      <c r="P5" s="67"/>
      <c r="Q5" s="23"/>
      <c r="R5" s="82"/>
    </row>
    <row r="6" spans="1:18" ht="14.25" customHeight="1">
      <c r="A6" s="22"/>
      <c r="B6" s="23"/>
      <c r="C6" s="23"/>
      <c r="D6" s="23"/>
      <c r="E6" s="23"/>
      <c r="F6" s="108"/>
      <c r="G6" s="23"/>
      <c r="H6" s="59"/>
      <c r="I6" s="23"/>
      <c r="J6" s="23"/>
      <c r="K6" s="23"/>
      <c r="L6" s="23"/>
      <c r="M6" s="23"/>
      <c r="N6" s="67"/>
      <c r="O6" s="67"/>
      <c r="P6" s="67"/>
      <c r="Q6" s="23"/>
      <c r="R6" s="82"/>
    </row>
    <row r="7" spans="1:18" ht="7.5" customHeight="1" thickBot="1">
      <c r="A7" s="22"/>
      <c r="R7" s="83"/>
    </row>
    <row r="8" spans="1:18" ht="60" customHeight="1" thickTop="1">
      <c r="A8" s="24" t="s">
        <v>50</v>
      </c>
      <c r="B8" s="25" t="s">
        <v>51</v>
      </c>
      <c r="C8" s="26" t="s">
        <v>52</v>
      </c>
      <c r="D8" s="134" t="s">
        <v>53</v>
      </c>
      <c r="E8" s="134"/>
      <c r="F8" s="109" t="s">
        <v>54</v>
      </c>
      <c r="G8" s="26"/>
      <c r="H8" s="60"/>
      <c r="I8" s="135" t="s">
        <v>55</v>
      </c>
      <c r="J8" s="135"/>
      <c r="K8" s="135"/>
      <c r="L8" s="135"/>
      <c r="M8" s="135"/>
      <c r="N8" s="72"/>
      <c r="O8" s="72"/>
      <c r="P8" s="72"/>
      <c r="Q8" s="78" t="s">
        <v>56</v>
      </c>
      <c r="R8" s="81"/>
    </row>
    <row r="9" spans="1:18" ht="15">
      <c r="A9" s="27"/>
      <c r="B9" s="7"/>
      <c r="C9" s="7"/>
      <c r="D9" s="28" t="s">
        <v>57</v>
      </c>
      <c r="E9" s="28" t="s">
        <v>58</v>
      </c>
      <c r="F9" s="7"/>
      <c r="G9" s="28" t="s">
        <v>83</v>
      </c>
      <c r="H9" s="46" t="s">
        <v>110</v>
      </c>
      <c r="I9" s="46">
        <v>2011</v>
      </c>
      <c r="J9" s="46">
        <v>2012</v>
      </c>
      <c r="K9" s="46">
        <v>2013</v>
      </c>
      <c r="L9" s="46">
        <v>2014</v>
      </c>
      <c r="M9" s="46">
        <v>2015</v>
      </c>
      <c r="N9" s="46">
        <v>2016</v>
      </c>
      <c r="O9" s="46">
        <v>2017</v>
      </c>
      <c r="P9" s="46">
        <v>2018</v>
      </c>
      <c r="Q9" s="62"/>
      <c r="R9" s="81"/>
    </row>
    <row r="10" spans="1:18" ht="9" customHeight="1">
      <c r="A10" s="2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/>
      <c r="O10" s="62"/>
      <c r="P10" s="62"/>
      <c r="Q10" s="62"/>
      <c r="R10" s="81"/>
    </row>
    <row r="11" spans="1:18" ht="18.75">
      <c r="A11" s="29" t="s">
        <v>59</v>
      </c>
      <c r="B11" s="30" t="s">
        <v>60</v>
      </c>
      <c r="C11" s="136"/>
      <c r="D11" s="137"/>
      <c r="E11" s="138"/>
      <c r="F11" s="31">
        <f>SUM(F12:F13)</f>
        <v>35028782.08</v>
      </c>
      <c r="G11" s="31">
        <f>SUM(G12:G13)</f>
        <v>1572890</v>
      </c>
      <c r="H11" s="31">
        <f>SUM(H12:H13)</f>
        <v>14402067.67</v>
      </c>
      <c r="I11" s="31">
        <f aca="true" t="shared" si="0" ref="I11:P11">SUM(I12:I13)</f>
        <v>13247092</v>
      </c>
      <c r="J11" s="31">
        <f t="shared" si="0"/>
        <v>12281604.9</v>
      </c>
      <c r="K11" s="31">
        <f t="shared" si="0"/>
        <v>3442932.44</v>
      </c>
      <c r="L11" s="31">
        <f t="shared" si="0"/>
        <v>4902177.07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79">
        <f>SUM(Q12:Q13)</f>
        <v>20626714.41</v>
      </c>
      <c r="R11" s="81"/>
    </row>
    <row r="12" spans="1:18" ht="15">
      <c r="A12" s="27"/>
      <c r="B12" s="7" t="s">
        <v>61</v>
      </c>
      <c r="C12" s="32"/>
      <c r="D12" s="33"/>
      <c r="E12" s="34"/>
      <c r="F12" s="12">
        <f aca="true" t="shared" si="1" ref="F12:Q12">F16+F60+F70</f>
        <v>1957030</v>
      </c>
      <c r="G12" s="12">
        <f t="shared" si="1"/>
        <v>384172</v>
      </c>
      <c r="H12" s="12">
        <f t="shared" si="1"/>
        <v>915960</v>
      </c>
      <c r="I12" s="12">
        <f t="shared" si="1"/>
        <v>1014708</v>
      </c>
      <c r="J12" s="12">
        <f t="shared" si="1"/>
        <v>917429</v>
      </c>
      <c r="K12" s="12">
        <f t="shared" si="1"/>
        <v>123641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64">
        <f t="shared" si="1"/>
        <v>1041070</v>
      </c>
      <c r="R12" s="81"/>
    </row>
    <row r="13" spans="1:18" ht="15">
      <c r="A13" s="27"/>
      <c r="B13" s="7" t="s">
        <v>62</v>
      </c>
      <c r="C13" s="35"/>
      <c r="D13" s="36"/>
      <c r="E13" s="37"/>
      <c r="F13" s="12">
        <f aca="true" t="shared" si="2" ref="F13:Q13">F17+F61+F71</f>
        <v>33071752.08</v>
      </c>
      <c r="G13" s="12">
        <f t="shared" si="2"/>
        <v>1188718</v>
      </c>
      <c r="H13" s="12">
        <f t="shared" si="2"/>
        <v>13486107.67</v>
      </c>
      <c r="I13" s="12">
        <f t="shared" si="2"/>
        <v>12232384</v>
      </c>
      <c r="J13" s="12">
        <f t="shared" si="2"/>
        <v>11364175.9</v>
      </c>
      <c r="K13" s="12">
        <f t="shared" si="2"/>
        <v>3319291.44</v>
      </c>
      <c r="L13" s="12">
        <f t="shared" si="2"/>
        <v>4902177.07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64">
        <f t="shared" si="2"/>
        <v>19585644.41</v>
      </c>
      <c r="R13" s="81"/>
    </row>
    <row r="14" spans="1:18" ht="15">
      <c r="A14" s="2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12"/>
      <c r="N14" s="64"/>
      <c r="O14" s="64"/>
      <c r="P14" s="64"/>
      <c r="Q14" s="64"/>
      <c r="R14" s="81"/>
    </row>
    <row r="15" spans="1:18" ht="45.75" customHeight="1">
      <c r="A15" s="38">
        <v>1</v>
      </c>
      <c r="B15" s="39" t="s">
        <v>63</v>
      </c>
      <c r="C15" s="40"/>
      <c r="D15" s="41"/>
      <c r="E15" s="42"/>
      <c r="F15" s="43">
        <f>SUM(F16:F17)</f>
        <v>28232419.08</v>
      </c>
      <c r="G15" s="43">
        <f>SUM(G16:G17)</f>
        <v>704775</v>
      </c>
      <c r="H15" s="43">
        <f>SUM(H16:H17)</f>
        <v>10336704.67</v>
      </c>
      <c r="I15" s="43">
        <f aca="true" t="shared" si="3" ref="I15:Q15">SUM(I16:I17)</f>
        <v>10049844</v>
      </c>
      <c r="J15" s="43">
        <f t="shared" si="3"/>
        <v>10572604.9</v>
      </c>
      <c r="K15" s="43">
        <f t="shared" si="3"/>
        <v>2420932.44</v>
      </c>
      <c r="L15" s="43">
        <f t="shared" si="3"/>
        <v>4902177.07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80">
        <f t="shared" si="3"/>
        <v>17895714.41</v>
      </c>
      <c r="R15" s="81"/>
    </row>
    <row r="16" spans="1:18" ht="15">
      <c r="A16" s="27"/>
      <c r="B16" s="7" t="s">
        <v>61</v>
      </c>
      <c r="C16" s="32"/>
      <c r="D16" s="33"/>
      <c r="E16" s="34"/>
      <c r="F16" s="12">
        <f aca="true" t="shared" si="4" ref="F16:Q16">F21+F26+F31+F36+F41+F46+F51+F56</f>
        <v>1954030</v>
      </c>
      <c r="G16" s="12">
        <f t="shared" si="4"/>
        <v>384172</v>
      </c>
      <c r="H16" s="12">
        <f t="shared" si="4"/>
        <v>915960</v>
      </c>
      <c r="I16" s="12">
        <f t="shared" si="4"/>
        <v>1014708</v>
      </c>
      <c r="J16" s="12">
        <f t="shared" si="4"/>
        <v>914429</v>
      </c>
      <c r="K16" s="12">
        <f t="shared" si="4"/>
        <v>123641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12">
        <f t="shared" si="4"/>
        <v>1038070</v>
      </c>
      <c r="R16" s="81"/>
    </row>
    <row r="17" spans="1:18" ht="15">
      <c r="A17" s="27"/>
      <c r="B17" s="7" t="s">
        <v>62</v>
      </c>
      <c r="C17" s="35"/>
      <c r="D17" s="36"/>
      <c r="E17" s="37"/>
      <c r="F17" s="12">
        <f aca="true" t="shared" si="5" ref="F17:Q17">F22+F27+F32+F37+F42+F47+F52+F57</f>
        <v>26278389.08</v>
      </c>
      <c r="G17" s="12">
        <f t="shared" si="5"/>
        <v>320603</v>
      </c>
      <c r="H17" s="12">
        <f t="shared" si="5"/>
        <v>9420744.67</v>
      </c>
      <c r="I17" s="12">
        <f t="shared" si="5"/>
        <v>9035136</v>
      </c>
      <c r="J17" s="12">
        <f t="shared" si="5"/>
        <v>9658175.9</v>
      </c>
      <c r="K17" s="12">
        <f t="shared" si="5"/>
        <v>2297291.44</v>
      </c>
      <c r="L17" s="12">
        <f t="shared" si="5"/>
        <v>4902177.07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16857644.41</v>
      </c>
      <c r="R17" s="81"/>
    </row>
    <row r="18" spans="1:18" ht="15">
      <c r="A18" s="2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2"/>
      <c r="N18" s="64"/>
      <c r="O18" s="64"/>
      <c r="P18" s="64"/>
      <c r="Q18" s="64"/>
      <c r="R18" s="81"/>
    </row>
    <row r="19" spans="1:18" ht="15">
      <c r="A19" s="122" t="s">
        <v>2</v>
      </c>
      <c r="B19" s="130" t="s">
        <v>103</v>
      </c>
      <c r="C19" s="126" t="s">
        <v>64</v>
      </c>
      <c r="D19" s="128">
        <v>2010</v>
      </c>
      <c r="E19" s="128">
        <v>2012</v>
      </c>
      <c r="F19" s="120">
        <f>SUM(F21:F22)</f>
        <v>1714056</v>
      </c>
      <c r="G19" s="120">
        <f>SUM(G21:G22)</f>
        <v>116272</v>
      </c>
      <c r="H19" s="120">
        <f>SUM(H21:H22)</f>
        <v>915960</v>
      </c>
      <c r="I19" s="120">
        <f>SUM(I21:I22)</f>
        <v>799688</v>
      </c>
      <c r="J19" s="120">
        <f>SUM(J21:J22)</f>
        <v>798096</v>
      </c>
      <c r="K19" s="116"/>
      <c r="L19" s="116"/>
      <c r="M19" s="116"/>
      <c r="N19" s="73"/>
      <c r="O19" s="73"/>
      <c r="P19" s="73"/>
      <c r="Q19" s="118"/>
      <c r="R19" s="81"/>
    </row>
    <row r="20" spans="1:18" ht="15">
      <c r="A20" s="123"/>
      <c r="B20" s="131"/>
      <c r="C20" s="127"/>
      <c r="D20" s="129"/>
      <c r="E20" s="129"/>
      <c r="F20" s="121"/>
      <c r="G20" s="121"/>
      <c r="H20" s="121"/>
      <c r="I20" s="121"/>
      <c r="J20" s="121"/>
      <c r="K20" s="117"/>
      <c r="L20" s="117"/>
      <c r="M20" s="117"/>
      <c r="N20" s="74"/>
      <c r="O20" s="74"/>
      <c r="P20" s="74"/>
      <c r="Q20" s="119"/>
      <c r="R20" s="81"/>
    </row>
    <row r="21" spans="1:18" ht="15">
      <c r="A21" s="44"/>
      <c r="B21" s="7" t="s">
        <v>61</v>
      </c>
      <c r="C21" s="32"/>
      <c r="D21" s="33"/>
      <c r="E21" s="34"/>
      <c r="F21" s="12">
        <f>SUM(J21:P21)+H21</f>
        <v>1714056</v>
      </c>
      <c r="G21" s="12">
        <v>116272</v>
      </c>
      <c r="H21" s="12">
        <f>G21+I21</f>
        <v>915960</v>
      </c>
      <c r="I21" s="12">
        <v>799688</v>
      </c>
      <c r="J21" s="12">
        <v>798096</v>
      </c>
      <c r="K21" s="12"/>
      <c r="L21" s="12"/>
      <c r="M21" s="12"/>
      <c r="N21" s="64"/>
      <c r="O21" s="64"/>
      <c r="P21" s="64"/>
      <c r="Q21" s="64">
        <f>J21+K21</f>
        <v>798096</v>
      </c>
      <c r="R21" s="81"/>
    </row>
    <row r="22" spans="1:18" ht="15">
      <c r="A22" s="44"/>
      <c r="B22" s="7" t="s">
        <v>62</v>
      </c>
      <c r="C22" s="35"/>
      <c r="D22" s="36"/>
      <c r="E22" s="37"/>
      <c r="F22" s="12">
        <f>SUM(J22:P22)+H22</f>
        <v>0</v>
      </c>
      <c r="G22" s="12"/>
      <c r="H22" s="12">
        <f>G22+I22</f>
        <v>0</v>
      </c>
      <c r="I22" s="12">
        <v>0</v>
      </c>
      <c r="J22" s="12">
        <v>0</v>
      </c>
      <c r="K22" s="12"/>
      <c r="L22" s="12"/>
      <c r="M22" s="12"/>
      <c r="N22" s="64"/>
      <c r="O22" s="64"/>
      <c r="P22" s="64"/>
      <c r="Q22" s="64"/>
      <c r="R22" s="81"/>
    </row>
    <row r="23" spans="1:18" ht="15">
      <c r="A23" s="44"/>
      <c r="B23" s="7"/>
      <c r="C23" s="45"/>
      <c r="D23" s="46"/>
      <c r="E23" s="46"/>
      <c r="F23" s="12"/>
      <c r="G23" s="12"/>
      <c r="H23" s="12"/>
      <c r="I23" s="12"/>
      <c r="J23" s="12"/>
      <c r="K23" s="12"/>
      <c r="L23" s="12"/>
      <c r="M23" s="12"/>
      <c r="N23" s="64"/>
      <c r="O23" s="64"/>
      <c r="P23" s="64"/>
      <c r="Q23" s="64"/>
      <c r="R23" s="81"/>
    </row>
    <row r="24" spans="1:18" ht="15" customHeight="1">
      <c r="A24" s="122" t="s">
        <v>3</v>
      </c>
      <c r="B24" s="124" t="s">
        <v>102</v>
      </c>
      <c r="C24" s="126" t="s">
        <v>113</v>
      </c>
      <c r="D24" s="128">
        <v>2012</v>
      </c>
      <c r="E24" s="128">
        <v>2013</v>
      </c>
      <c r="F24" s="120">
        <f aca="true" t="shared" si="6" ref="F24:K24">SUM(F26:F27)</f>
        <v>239974</v>
      </c>
      <c r="G24" s="120">
        <f t="shared" si="6"/>
        <v>267900</v>
      </c>
      <c r="H24" s="120">
        <f t="shared" si="6"/>
        <v>0</v>
      </c>
      <c r="I24" s="120">
        <f t="shared" si="6"/>
        <v>215020</v>
      </c>
      <c r="J24" s="120">
        <f t="shared" si="6"/>
        <v>116333</v>
      </c>
      <c r="K24" s="120">
        <f t="shared" si="6"/>
        <v>123641</v>
      </c>
      <c r="L24" s="116"/>
      <c r="M24" s="116"/>
      <c r="N24" s="73"/>
      <c r="O24" s="73"/>
      <c r="P24" s="73"/>
      <c r="Q24" s="118"/>
      <c r="R24" s="81"/>
    </row>
    <row r="25" spans="1:18" ht="29.25" customHeight="1">
      <c r="A25" s="123"/>
      <c r="B25" s="125"/>
      <c r="C25" s="127"/>
      <c r="D25" s="129"/>
      <c r="E25" s="129"/>
      <c r="F25" s="121"/>
      <c r="G25" s="121"/>
      <c r="H25" s="121"/>
      <c r="I25" s="121"/>
      <c r="J25" s="121"/>
      <c r="K25" s="121"/>
      <c r="L25" s="117"/>
      <c r="M25" s="117"/>
      <c r="N25" s="74"/>
      <c r="O25" s="74"/>
      <c r="P25" s="74"/>
      <c r="Q25" s="119"/>
      <c r="R25" s="81"/>
    </row>
    <row r="26" spans="1:18" ht="15">
      <c r="A26" s="44"/>
      <c r="B26" s="7" t="s">
        <v>61</v>
      </c>
      <c r="C26" s="32"/>
      <c r="D26" s="33"/>
      <c r="E26" s="34"/>
      <c r="F26" s="12">
        <f>SUM(J26:P26)+H26</f>
        <v>239974</v>
      </c>
      <c r="G26" s="12">
        <v>267900</v>
      </c>
      <c r="H26" s="12">
        <v>0</v>
      </c>
      <c r="I26" s="12">
        <v>215020</v>
      </c>
      <c r="J26" s="12">
        <v>116333</v>
      </c>
      <c r="K26" s="12">
        <v>123641</v>
      </c>
      <c r="L26" s="12"/>
      <c r="M26" s="12"/>
      <c r="N26" s="64"/>
      <c r="O26" s="64"/>
      <c r="P26" s="64"/>
      <c r="Q26" s="64">
        <f>J26+K26</f>
        <v>239974</v>
      </c>
      <c r="R26" s="81"/>
    </row>
    <row r="27" spans="1:18" ht="15">
      <c r="A27" s="44"/>
      <c r="B27" s="7" t="s">
        <v>62</v>
      </c>
      <c r="C27" s="35"/>
      <c r="D27" s="36"/>
      <c r="E27" s="37"/>
      <c r="F27" s="12">
        <f>SUM(J27:P27)+H27</f>
        <v>0</v>
      </c>
      <c r="G27" s="12"/>
      <c r="H27" s="12"/>
      <c r="I27" s="12"/>
      <c r="J27" s="12"/>
      <c r="K27" s="12"/>
      <c r="L27" s="12"/>
      <c r="M27" s="12"/>
      <c r="N27" s="64"/>
      <c r="O27" s="64"/>
      <c r="P27" s="64"/>
      <c r="Q27" s="64"/>
      <c r="R27" s="81"/>
    </row>
    <row r="28" spans="1:18" ht="15">
      <c r="A28" s="44"/>
      <c r="B28" s="7"/>
      <c r="C28" s="35"/>
      <c r="D28" s="36"/>
      <c r="E28" s="37"/>
      <c r="F28" s="12"/>
      <c r="G28" s="12"/>
      <c r="H28" s="12"/>
      <c r="I28" s="12"/>
      <c r="J28" s="12"/>
      <c r="K28" s="12"/>
      <c r="L28" s="12"/>
      <c r="M28" s="12"/>
      <c r="N28" s="64"/>
      <c r="O28" s="64"/>
      <c r="P28" s="64"/>
      <c r="Q28" s="64"/>
      <c r="R28" s="81"/>
    </row>
    <row r="29" spans="1:18" ht="15">
      <c r="A29" s="122" t="s">
        <v>4</v>
      </c>
      <c r="B29" s="124" t="s">
        <v>65</v>
      </c>
      <c r="C29" s="126" t="s">
        <v>66</v>
      </c>
      <c r="D29" s="128">
        <v>2008</v>
      </c>
      <c r="E29" s="128">
        <v>2012</v>
      </c>
      <c r="F29" s="120">
        <f>SUM(F31:F32)</f>
        <v>18494184</v>
      </c>
      <c r="G29" s="120">
        <f>SUM(G31:G32)</f>
        <v>282003</v>
      </c>
      <c r="H29" s="120">
        <f>SUM(H31:H32)</f>
        <v>9317139</v>
      </c>
      <c r="I29" s="120">
        <f>SUM(I31:I32)</f>
        <v>9035136</v>
      </c>
      <c r="J29" s="120">
        <f>SUM(J31:J32)</f>
        <v>9177045</v>
      </c>
      <c r="K29" s="116"/>
      <c r="L29" s="116"/>
      <c r="M29" s="116"/>
      <c r="N29" s="73"/>
      <c r="O29" s="73"/>
      <c r="P29" s="73"/>
      <c r="Q29" s="118"/>
      <c r="R29" s="81"/>
    </row>
    <row r="30" spans="1:18" ht="15">
      <c r="A30" s="123"/>
      <c r="B30" s="125"/>
      <c r="C30" s="127"/>
      <c r="D30" s="129"/>
      <c r="E30" s="129"/>
      <c r="F30" s="121"/>
      <c r="G30" s="121"/>
      <c r="H30" s="121"/>
      <c r="I30" s="121"/>
      <c r="J30" s="121"/>
      <c r="K30" s="117"/>
      <c r="L30" s="117"/>
      <c r="M30" s="117"/>
      <c r="N30" s="74"/>
      <c r="O30" s="74"/>
      <c r="P30" s="74"/>
      <c r="Q30" s="119"/>
      <c r="R30" s="81"/>
    </row>
    <row r="31" spans="1:18" ht="15">
      <c r="A31" s="44"/>
      <c r="B31" s="7" t="s">
        <v>61</v>
      </c>
      <c r="C31" s="32"/>
      <c r="D31" s="33"/>
      <c r="E31" s="34"/>
      <c r="F31" s="12">
        <f>SUM(J31:P31)+H31</f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  <c r="N31" s="64"/>
      <c r="O31" s="64"/>
      <c r="P31" s="64"/>
      <c r="Q31" s="64"/>
      <c r="R31" s="81"/>
    </row>
    <row r="32" spans="1:18" ht="15">
      <c r="A32" s="44"/>
      <c r="B32" s="7" t="s">
        <v>62</v>
      </c>
      <c r="C32" s="35"/>
      <c r="D32" s="36"/>
      <c r="E32" s="37"/>
      <c r="F32" s="12">
        <f>SUM(J32:P32)+H32</f>
        <v>18494184</v>
      </c>
      <c r="G32" s="12">
        <v>282003</v>
      </c>
      <c r="H32" s="12">
        <f>G32+I32</f>
        <v>9317139</v>
      </c>
      <c r="I32" s="12">
        <v>9035136</v>
      </c>
      <c r="J32" s="12">
        <v>9177045</v>
      </c>
      <c r="K32" s="12"/>
      <c r="L32" s="12"/>
      <c r="M32" s="12"/>
      <c r="N32" s="64"/>
      <c r="O32" s="64"/>
      <c r="P32" s="64"/>
      <c r="Q32" s="64">
        <f>J32+K32</f>
        <v>9177045</v>
      </c>
      <c r="R32" s="81"/>
    </row>
    <row r="33" spans="1:18" ht="15">
      <c r="A33" s="44"/>
      <c r="B33" s="7"/>
      <c r="C33" s="35"/>
      <c r="D33" s="36"/>
      <c r="E33" s="37"/>
      <c r="F33" s="12"/>
      <c r="G33" s="12"/>
      <c r="H33" s="12"/>
      <c r="I33" s="12"/>
      <c r="J33" s="12"/>
      <c r="K33" s="12"/>
      <c r="L33" s="12"/>
      <c r="M33" s="12"/>
      <c r="N33" s="64"/>
      <c r="O33" s="64"/>
      <c r="P33" s="64"/>
      <c r="Q33" s="64"/>
      <c r="R33" s="81"/>
    </row>
    <row r="34" spans="1:18" ht="15">
      <c r="A34" s="122" t="s">
        <v>5</v>
      </c>
      <c r="B34" s="124" t="s">
        <v>84</v>
      </c>
      <c r="C34" s="126" t="s">
        <v>66</v>
      </c>
      <c r="D34" s="128">
        <v>2010</v>
      </c>
      <c r="E34" s="128">
        <v>2012</v>
      </c>
      <c r="F34" s="120">
        <f>SUM(F36:F37)</f>
        <v>404300</v>
      </c>
      <c r="G34" s="120">
        <f>SUM(G36:G37)</f>
        <v>29300</v>
      </c>
      <c r="H34" s="120">
        <f>SUM(H36:H37)</f>
        <v>29300</v>
      </c>
      <c r="I34" s="120">
        <f>SUM(I36:I37)</f>
        <v>0</v>
      </c>
      <c r="J34" s="120">
        <f>SUM(J36:J37)</f>
        <v>375000</v>
      </c>
      <c r="K34" s="120"/>
      <c r="L34" s="120"/>
      <c r="M34" s="116"/>
      <c r="N34" s="73"/>
      <c r="O34" s="73"/>
      <c r="P34" s="73"/>
      <c r="Q34" s="118"/>
      <c r="R34" s="81"/>
    </row>
    <row r="35" spans="1:18" ht="15">
      <c r="A35" s="123"/>
      <c r="B35" s="125"/>
      <c r="C35" s="127"/>
      <c r="D35" s="129"/>
      <c r="E35" s="129"/>
      <c r="F35" s="121"/>
      <c r="G35" s="121"/>
      <c r="H35" s="121"/>
      <c r="I35" s="121"/>
      <c r="J35" s="121"/>
      <c r="K35" s="121"/>
      <c r="L35" s="121"/>
      <c r="M35" s="117"/>
      <c r="N35" s="74"/>
      <c r="O35" s="74"/>
      <c r="P35" s="74"/>
      <c r="Q35" s="119"/>
      <c r="R35" s="81"/>
    </row>
    <row r="36" spans="1:18" ht="15">
      <c r="A36" s="44"/>
      <c r="B36" s="7" t="s">
        <v>61</v>
      </c>
      <c r="C36" s="32"/>
      <c r="D36" s="33"/>
      <c r="E36" s="34"/>
      <c r="F36" s="12">
        <f>SUM(J36:P36)+H36</f>
        <v>0</v>
      </c>
      <c r="G36" s="12"/>
      <c r="H36" s="12"/>
      <c r="I36" s="12">
        <v>0</v>
      </c>
      <c r="J36" s="12"/>
      <c r="K36" s="12"/>
      <c r="L36" s="12"/>
      <c r="M36" s="12"/>
      <c r="N36" s="64"/>
      <c r="O36" s="64"/>
      <c r="P36" s="64"/>
      <c r="Q36" s="64"/>
      <c r="R36" s="81"/>
    </row>
    <row r="37" spans="1:18" ht="15">
      <c r="A37" s="44"/>
      <c r="B37" s="7" t="s">
        <v>62</v>
      </c>
      <c r="C37" s="35"/>
      <c r="D37" s="36"/>
      <c r="E37" s="37"/>
      <c r="F37" s="12">
        <f>SUM(J37:P37)+H37</f>
        <v>404300</v>
      </c>
      <c r="G37" s="12">
        <v>29300</v>
      </c>
      <c r="H37" s="12">
        <f>G37+I37</f>
        <v>29300</v>
      </c>
      <c r="I37" s="12">
        <v>0</v>
      </c>
      <c r="J37" s="12">
        <v>375000</v>
      </c>
      <c r="K37" s="12"/>
      <c r="L37" s="12"/>
      <c r="M37" s="12"/>
      <c r="N37" s="64"/>
      <c r="O37" s="64"/>
      <c r="P37" s="64"/>
      <c r="Q37" s="64">
        <f>J37+K37</f>
        <v>375000</v>
      </c>
      <c r="R37" s="81"/>
    </row>
    <row r="38" spans="1:18" ht="15">
      <c r="A38" s="44"/>
      <c r="B38" s="7"/>
      <c r="C38" s="35"/>
      <c r="D38" s="36"/>
      <c r="E38" s="37"/>
      <c r="F38" s="12"/>
      <c r="G38" s="12"/>
      <c r="H38" s="12"/>
      <c r="I38" s="12"/>
      <c r="J38" s="12"/>
      <c r="K38" s="12"/>
      <c r="L38" s="12"/>
      <c r="M38" s="12"/>
      <c r="N38" s="64"/>
      <c r="O38" s="64"/>
      <c r="P38" s="64"/>
      <c r="Q38" s="64"/>
      <c r="R38" s="81"/>
    </row>
    <row r="39" spans="1:18" ht="15">
      <c r="A39" s="122" t="s">
        <v>6</v>
      </c>
      <c r="B39" s="124" t="s">
        <v>98</v>
      </c>
      <c r="C39" s="126" t="s">
        <v>66</v>
      </c>
      <c r="D39" s="128">
        <v>2010</v>
      </c>
      <c r="E39" s="128">
        <v>2012</v>
      </c>
      <c r="F39" s="120">
        <f>SUM(F41:F42)</f>
        <v>59100</v>
      </c>
      <c r="G39" s="120">
        <f>SUM(G41:G42)</f>
        <v>3100</v>
      </c>
      <c r="H39" s="120">
        <f>SUM(H41:H42)</f>
        <v>3100</v>
      </c>
      <c r="I39" s="120">
        <f>SUM(I41:I42)</f>
        <v>0</v>
      </c>
      <c r="J39" s="120">
        <f>SUM(J41:J42)</f>
        <v>56000</v>
      </c>
      <c r="K39" s="120"/>
      <c r="L39" s="120"/>
      <c r="M39" s="116"/>
      <c r="N39" s="111"/>
      <c r="O39" s="111"/>
      <c r="P39" s="111"/>
      <c r="Q39" s="118"/>
      <c r="R39" s="81"/>
    </row>
    <row r="40" spans="1:18" ht="15">
      <c r="A40" s="123"/>
      <c r="B40" s="125"/>
      <c r="C40" s="127"/>
      <c r="D40" s="129"/>
      <c r="E40" s="129"/>
      <c r="F40" s="121"/>
      <c r="G40" s="121"/>
      <c r="H40" s="121"/>
      <c r="I40" s="121"/>
      <c r="J40" s="121"/>
      <c r="K40" s="121"/>
      <c r="L40" s="121"/>
      <c r="M40" s="117"/>
      <c r="N40" s="112"/>
      <c r="O40" s="112"/>
      <c r="P40" s="112"/>
      <c r="Q40" s="119"/>
      <c r="R40" s="81"/>
    </row>
    <row r="41" spans="1:18" ht="15">
      <c r="A41" s="44"/>
      <c r="B41" s="7" t="s">
        <v>61</v>
      </c>
      <c r="C41" s="32"/>
      <c r="D41" s="33"/>
      <c r="E41" s="34"/>
      <c r="F41" s="12">
        <f>SUM(J41:P41)+H41</f>
        <v>0</v>
      </c>
      <c r="G41" s="12"/>
      <c r="H41" s="12"/>
      <c r="I41" s="12">
        <v>0</v>
      </c>
      <c r="J41" s="12"/>
      <c r="K41" s="12"/>
      <c r="L41" s="12"/>
      <c r="M41" s="12"/>
      <c r="N41" s="64"/>
      <c r="O41" s="64"/>
      <c r="P41" s="64"/>
      <c r="Q41" s="64"/>
      <c r="R41" s="81"/>
    </row>
    <row r="42" spans="1:18" ht="15">
      <c r="A42" s="44"/>
      <c r="B42" s="7" t="s">
        <v>62</v>
      </c>
      <c r="C42" s="35"/>
      <c r="D42" s="36"/>
      <c r="E42" s="37"/>
      <c r="F42" s="12">
        <f>SUM(J42:P42)+H42</f>
        <v>59100</v>
      </c>
      <c r="G42" s="12">
        <v>3100</v>
      </c>
      <c r="H42" s="12">
        <f>G42+I42</f>
        <v>3100</v>
      </c>
      <c r="I42" s="12">
        <v>0</v>
      </c>
      <c r="J42" s="12">
        <v>56000</v>
      </c>
      <c r="K42" s="12"/>
      <c r="L42" s="12"/>
      <c r="M42" s="12"/>
      <c r="N42" s="64"/>
      <c r="O42" s="64"/>
      <c r="P42" s="64"/>
      <c r="Q42" s="64">
        <f>J42+K42</f>
        <v>56000</v>
      </c>
      <c r="R42" s="81"/>
    </row>
    <row r="43" spans="1:18" ht="15">
      <c r="A43" s="44"/>
      <c r="B43" s="7"/>
      <c r="C43" s="35"/>
      <c r="D43" s="36"/>
      <c r="E43" s="37"/>
      <c r="F43" s="12"/>
      <c r="G43" s="12"/>
      <c r="H43" s="12"/>
      <c r="I43" s="12"/>
      <c r="J43" s="12"/>
      <c r="K43" s="12"/>
      <c r="L43" s="12"/>
      <c r="M43" s="12"/>
      <c r="N43" s="64"/>
      <c r="O43" s="64"/>
      <c r="P43" s="64"/>
      <c r="Q43" s="64"/>
      <c r="R43" s="81"/>
    </row>
    <row r="44" spans="1:18" ht="15">
      <c r="A44" s="122" t="s">
        <v>39</v>
      </c>
      <c r="B44" s="124" t="s">
        <v>114</v>
      </c>
      <c r="C44" s="126" t="s">
        <v>66</v>
      </c>
      <c r="D44" s="128">
        <v>2012</v>
      </c>
      <c r="E44" s="128">
        <v>2013</v>
      </c>
      <c r="F44" s="120">
        <f aca="true" t="shared" si="7" ref="F44:K44">SUM(F46:F47)</f>
        <v>200000</v>
      </c>
      <c r="G44" s="120">
        <f t="shared" si="7"/>
        <v>3100</v>
      </c>
      <c r="H44" s="120">
        <f t="shared" si="7"/>
        <v>0</v>
      </c>
      <c r="I44" s="120">
        <f t="shared" si="7"/>
        <v>0</v>
      </c>
      <c r="J44" s="120">
        <f t="shared" si="7"/>
        <v>4950</v>
      </c>
      <c r="K44" s="120">
        <f t="shared" si="7"/>
        <v>195050</v>
      </c>
      <c r="L44" s="120"/>
      <c r="M44" s="116"/>
      <c r="N44" s="113"/>
      <c r="O44" s="113"/>
      <c r="P44" s="113"/>
      <c r="Q44" s="118"/>
      <c r="R44" s="81"/>
    </row>
    <row r="45" spans="1:18" ht="15">
      <c r="A45" s="123"/>
      <c r="B45" s="125"/>
      <c r="C45" s="127"/>
      <c r="D45" s="129"/>
      <c r="E45" s="129"/>
      <c r="F45" s="121"/>
      <c r="G45" s="121"/>
      <c r="H45" s="121"/>
      <c r="I45" s="121"/>
      <c r="J45" s="121"/>
      <c r="K45" s="121"/>
      <c r="L45" s="121"/>
      <c r="M45" s="117"/>
      <c r="N45" s="114"/>
      <c r="O45" s="114"/>
      <c r="P45" s="114"/>
      <c r="Q45" s="119"/>
      <c r="R45" s="81"/>
    </row>
    <row r="46" spans="1:18" ht="15">
      <c r="A46" s="44"/>
      <c r="B46" s="7" t="s">
        <v>61</v>
      </c>
      <c r="C46" s="32"/>
      <c r="D46" s="33"/>
      <c r="E46" s="34"/>
      <c r="F46" s="12">
        <f>SUM(J46:P46)+H46</f>
        <v>0</v>
      </c>
      <c r="G46" s="12"/>
      <c r="H46" s="12"/>
      <c r="I46" s="12">
        <v>0</v>
      </c>
      <c r="J46" s="12"/>
      <c r="K46" s="12"/>
      <c r="L46" s="12"/>
      <c r="M46" s="12"/>
      <c r="N46" s="64"/>
      <c r="O46" s="64"/>
      <c r="P46" s="64"/>
      <c r="Q46" s="64"/>
      <c r="R46" s="81"/>
    </row>
    <row r="47" spans="1:18" ht="15">
      <c r="A47" s="44"/>
      <c r="B47" s="7" t="s">
        <v>62</v>
      </c>
      <c r="C47" s="35"/>
      <c r="D47" s="36"/>
      <c r="E47" s="37"/>
      <c r="F47" s="12">
        <f>SUM(J47:P47)+H47</f>
        <v>200000</v>
      </c>
      <c r="G47" s="12">
        <v>3100</v>
      </c>
      <c r="H47" s="12"/>
      <c r="I47" s="12">
        <v>0</v>
      </c>
      <c r="J47" s="12">
        <v>4950</v>
      </c>
      <c r="K47" s="12">
        <v>195050</v>
      </c>
      <c r="L47" s="12"/>
      <c r="M47" s="12"/>
      <c r="N47" s="64"/>
      <c r="O47" s="64"/>
      <c r="P47" s="64"/>
      <c r="Q47" s="64">
        <f>J47+K47</f>
        <v>200000</v>
      </c>
      <c r="R47" s="81"/>
    </row>
    <row r="48" spans="1:18" ht="15">
      <c r="A48" s="44"/>
      <c r="B48" s="7"/>
      <c r="C48" s="35"/>
      <c r="D48" s="36"/>
      <c r="E48" s="37"/>
      <c r="F48" s="12"/>
      <c r="G48" s="12"/>
      <c r="H48" s="12"/>
      <c r="I48" s="12"/>
      <c r="J48" s="12"/>
      <c r="K48" s="12"/>
      <c r="L48" s="12"/>
      <c r="M48" s="12"/>
      <c r="N48" s="64"/>
      <c r="O48" s="64"/>
      <c r="P48" s="64"/>
      <c r="Q48" s="64"/>
      <c r="R48" s="81"/>
    </row>
    <row r="49" spans="1:18" ht="30" customHeight="1">
      <c r="A49" s="122" t="s">
        <v>115</v>
      </c>
      <c r="B49" s="124" t="s">
        <v>116</v>
      </c>
      <c r="C49" s="126" t="s">
        <v>66</v>
      </c>
      <c r="D49" s="128">
        <v>2010</v>
      </c>
      <c r="E49" s="128">
        <v>2014</v>
      </c>
      <c r="F49" s="120">
        <f aca="true" t="shared" si="8" ref="F49:K49">SUM(F51:F52)</f>
        <v>7120805.08</v>
      </c>
      <c r="G49" s="120">
        <f t="shared" si="8"/>
        <v>3100</v>
      </c>
      <c r="H49" s="120">
        <f t="shared" si="8"/>
        <v>71205.67</v>
      </c>
      <c r="I49" s="120">
        <f t="shared" si="8"/>
        <v>0</v>
      </c>
      <c r="J49" s="120">
        <f t="shared" si="8"/>
        <v>45180.9</v>
      </c>
      <c r="K49" s="120">
        <f t="shared" si="8"/>
        <v>2102241.44</v>
      </c>
      <c r="L49" s="120">
        <f aca="true" t="shared" si="9" ref="L49:Q49">SUM(L51:L52)</f>
        <v>4902177.07</v>
      </c>
      <c r="M49" s="120">
        <f t="shared" si="9"/>
        <v>0</v>
      </c>
      <c r="N49" s="120">
        <f t="shared" si="9"/>
        <v>0</v>
      </c>
      <c r="O49" s="120">
        <f t="shared" si="9"/>
        <v>0</v>
      </c>
      <c r="P49" s="120">
        <f t="shared" si="9"/>
        <v>0</v>
      </c>
      <c r="Q49" s="120">
        <f t="shared" si="9"/>
        <v>7049599.41</v>
      </c>
      <c r="R49" s="81"/>
    </row>
    <row r="50" spans="1:18" ht="30" customHeight="1">
      <c r="A50" s="123"/>
      <c r="B50" s="125"/>
      <c r="C50" s="127"/>
      <c r="D50" s="129"/>
      <c r="E50" s="129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81"/>
    </row>
    <row r="51" spans="1:18" ht="15">
      <c r="A51" s="44"/>
      <c r="B51" s="7" t="s">
        <v>61</v>
      </c>
      <c r="C51" s="32"/>
      <c r="D51" s="33"/>
      <c r="E51" s="34"/>
      <c r="F51" s="12">
        <f>SUM(J51:P51)+H51</f>
        <v>0</v>
      </c>
      <c r="G51" s="12"/>
      <c r="H51" s="12"/>
      <c r="I51" s="12">
        <v>0</v>
      </c>
      <c r="J51" s="12"/>
      <c r="K51" s="12"/>
      <c r="L51" s="12"/>
      <c r="M51" s="12"/>
      <c r="N51" s="64"/>
      <c r="O51" s="64"/>
      <c r="P51" s="64"/>
      <c r="Q51" s="64"/>
      <c r="R51" s="81"/>
    </row>
    <row r="52" spans="1:18" ht="15">
      <c r="A52" s="44"/>
      <c r="B52" s="7" t="s">
        <v>62</v>
      </c>
      <c r="C52" s="35"/>
      <c r="D52" s="36"/>
      <c r="E52" s="37"/>
      <c r="F52" s="12">
        <f>SUM(J52:P52)+H52</f>
        <v>7120805.08</v>
      </c>
      <c r="G52" s="12">
        <v>3100</v>
      </c>
      <c r="H52" s="12">
        <v>71205.67</v>
      </c>
      <c r="I52" s="12">
        <v>0</v>
      </c>
      <c r="J52" s="12">
        <v>45180.9</v>
      </c>
      <c r="K52" s="12">
        <v>2102241.44</v>
      </c>
      <c r="L52" s="12">
        <v>4902177.07</v>
      </c>
      <c r="M52" s="12"/>
      <c r="N52" s="64"/>
      <c r="O52" s="64"/>
      <c r="P52" s="64"/>
      <c r="Q52" s="64">
        <f>J52+K52+L52</f>
        <v>7049599.41</v>
      </c>
      <c r="R52" s="81"/>
    </row>
    <row r="53" spans="1:18" ht="15" hidden="1">
      <c r="A53" s="44"/>
      <c r="B53" s="7"/>
      <c r="C53" s="35"/>
      <c r="D53" s="36"/>
      <c r="E53" s="37"/>
      <c r="F53" s="12"/>
      <c r="G53" s="12"/>
      <c r="H53" s="12"/>
      <c r="I53" s="12"/>
      <c r="J53" s="12"/>
      <c r="K53" s="12"/>
      <c r="L53" s="12"/>
      <c r="M53" s="12"/>
      <c r="N53" s="64"/>
      <c r="O53" s="64"/>
      <c r="P53" s="64"/>
      <c r="Q53" s="64"/>
      <c r="R53" s="81"/>
    </row>
    <row r="54" spans="1:18" ht="15" customHeight="1" hidden="1">
      <c r="A54" s="122" t="s">
        <v>39</v>
      </c>
      <c r="B54" s="124" t="s">
        <v>102</v>
      </c>
      <c r="C54" s="126" t="s">
        <v>66</v>
      </c>
      <c r="D54" s="128">
        <v>2011</v>
      </c>
      <c r="E54" s="128">
        <v>2011</v>
      </c>
      <c r="F54" s="120">
        <f>SUM(F56:F57)</f>
        <v>0</v>
      </c>
      <c r="G54" s="120">
        <f>SUM(G56:G57)</f>
        <v>0</v>
      </c>
      <c r="H54" s="120">
        <f>SUM(H56:H57)</f>
        <v>0</v>
      </c>
      <c r="I54" s="120">
        <f>SUM(I56:I57)</f>
        <v>0</v>
      </c>
      <c r="J54" s="120"/>
      <c r="K54" s="120"/>
      <c r="L54" s="120"/>
      <c r="M54" s="116"/>
      <c r="N54" s="87"/>
      <c r="O54" s="87"/>
      <c r="P54" s="87"/>
      <c r="Q54" s="118"/>
      <c r="R54" s="122"/>
    </row>
    <row r="55" spans="1:18" ht="15" hidden="1">
      <c r="A55" s="123"/>
      <c r="B55" s="125"/>
      <c r="C55" s="127"/>
      <c r="D55" s="129"/>
      <c r="E55" s="129"/>
      <c r="F55" s="121"/>
      <c r="G55" s="121"/>
      <c r="H55" s="121"/>
      <c r="I55" s="121"/>
      <c r="J55" s="121"/>
      <c r="K55" s="121"/>
      <c r="L55" s="121"/>
      <c r="M55" s="117"/>
      <c r="N55" s="88"/>
      <c r="O55" s="88"/>
      <c r="P55" s="88"/>
      <c r="Q55" s="119"/>
      <c r="R55" s="123"/>
    </row>
    <row r="56" spans="1:18" ht="15" hidden="1">
      <c r="A56" s="44"/>
      <c r="B56" s="7" t="s">
        <v>61</v>
      </c>
      <c r="C56" s="32"/>
      <c r="D56" s="33"/>
      <c r="E56" s="34"/>
      <c r="F56" s="12">
        <f>SUM(J56:P56)+H56</f>
        <v>0</v>
      </c>
      <c r="G56" s="12">
        <v>0</v>
      </c>
      <c r="H56" s="12">
        <f>G56+I56</f>
        <v>0</v>
      </c>
      <c r="I56" s="12">
        <v>0</v>
      </c>
      <c r="J56" s="12"/>
      <c r="K56" s="12"/>
      <c r="L56" s="12"/>
      <c r="M56" s="12"/>
      <c r="N56" s="64"/>
      <c r="O56" s="64"/>
      <c r="P56" s="64"/>
      <c r="Q56" s="64"/>
      <c r="R56" s="44"/>
    </row>
    <row r="57" spans="1:18" ht="15" hidden="1">
      <c r="A57" s="44"/>
      <c r="B57" s="7" t="s">
        <v>62</v>
      </c>
      <c r="C57" s="35"/>
      <c r="D57" s="36"/>
      <c r="E57" s="37"/>
      <c r="F57" s="12">
        <f>SUM(J57:P57)+H57</f>
        <v>0</v>
      </c>
      <c r="G57" s="12">
        <v>0</v>
      </c>
      <c r="H57" s="12">
        <f>G57+I57</f>
        <v>0</v>
      </c>
      <c r="I57" s="12">
        <v>0</v>
      </c>
      <c r="J57" s="12"/>
      <c r="K57" s="12"/>
      <c r="L57" s="12"/>
      <c r="M57" s="12"/>
      <c r="N57" s="64"/>
      <c r="O57" s="64"/>
      <c r="P57" s="64"/>
      <c r="Q57" s="64">
        <f>J57+I57</f>
        <v>0</v>
      </c>
      <c r="R57" s="44"/>
    </row>
    <row r="58" spans="1:18" ht="15">
      <c r="A58" s="27"/>
      <c r="B58" s="7"/>
      <c r="C58" s="7"/>
      <c r="D58" s="7"/>
      <c r="E58" s="7"/>
      <c r="F58" s="12"/>
      <c r="G58" s="12"/>
      <c r="H58" s="12"/>
      <c r="I58" s="12"/>
      <c r="J58" s="12"/>
      <c r="K58" s="12"/>
      <c r="L58" s="12"/>
      <c r="M58" s="12"/>
      <c r="N58" s="64"/>
      <c r="O58" s="64"/>
      <c r="P58" s="64"/>
      <c r="Q58" s="64"/>
      <c r="R58" s="81"/>
    </row>
    <row r="59" spans="1:18" ht="31.5">
      <c r="A59" s="38">
        <v>2</v>
      </c>
      <c r="B59" s="47" t="s">
        <v>67</v>
      </c>
      <c r="C59" s="40"/>
      <c r="D59" s="41"/>
      <c r="E59" s="42"/>
      <c r="F59" s="43">
        <f>SUM(F60:F61)</f>
        <v>0</v>
      </c>
      <c r="G59" s="43">
        <f>SUM(G60:G61)</f>
        <v>0</v>
      </c>
      <c r="H59" s="43">
        <f>SUM(H60:H61)</f>
        <v>0</v>
      </c>
      <c r="I59" s="43">
        <f aca="true" t="shared" si="10" ref="I59:P59">SUM(I60:I61)</f>
        <v>0</v>
      </c>
      <c r="J59" s="43">
        <f t="shared" si="10"/>
        <v>0</v>
      </c>
      <c r="K59" s="43">
        <f t="shared" si="10"/>
        <v>0</v>
      </c>
      <c r="L59" s="43">
        <f t="shared" si="10"/>
        <v>0</v>
      </c>
      <c r="M59" s="43">
        <f t="shared" si="10"/>
        <v>0</v>
      </c>
      <c r="N59" s="43">
        <f t="shared" si="10"/>
        <v>0</v>
      </c>
      <c r="O59" s="43">
        <f t="shared" si="10"/>
        <v>0</v>
      </c>
      <c r="P59" s="43">
        <f t="shared" si="10"/>
        <v>0</v>
      </c>
      <c r="Q59" s="80"/>
      <c r="R59" s="81"/>
    </row>
    <row r="60" spans="1:18" ht="15">
      <c r="A60" s="44"/>
      <c r="B60" s="7" t="s">
        <v>61</v>
      </c>
      <c r="C60" s="32"/>
      <c r="D60" s="33"/>
      <c r="E60" s="34"/>
      <c r="F60" s="12">
        <f aca="true" t="shared" si="11" ref="F60:H61">F65</f>
        <v>0</v>
      </c>
      <c r="G60" s="12">
        <f t="shared" si="11"/>
        <v>0</v>
      </c>
      <c r="H60" s="12">
        <f t="shared" si="11"/>
        <v>0</v>
      </c>
      <c r="I60" s="12">
        <f aca="true" t="shared" si="12" ref="I60:P61">I65</f>
        <v>0</v>
      </c>
      <c r="J60" s="12">
        <f t="shared" si="12"/>
        <v>0</v>
      </c>
      <c r="K60" s="12">
        <f t="shared" si="12"/>
        <v>0</v>
      </c>
      <c r="L60" s="12">
        <f t="shared" si="12"/>
        <v>0</v>
      </c>
      <c r="M60" s="12">
        <f t="shared" si="12"/>
        <v>0</v>
      </c>
      <c r="N60" s="12">
        <f t="shared" si="12"/>
        <v>0</v>
      </c>
      <c r="O60" s="12">
        <f t="shared" si="12"/>
        <v>0</v>
      </c>
      <c r="P60" s="12">
        <f t="shared" si="12"/>
        <v>0</v>
      </c>
      <c r="Q60" s="64"/>
      <c r="R60" s="81"/>
    </row>
    <row r="61" spans="1:18" ht="15">
      <c r="A61" s="44"/>
      <c r="B61" s="7" t="s">
        <v>62</v>
      </c>
      <c r="C61" s="35"/>
      <c r="D61" s="36"/>
      <c r="E61" s="37"/>
      <c r="F61" s="12">
        <f t="shared" si="11"/>
        <v>0</v>
      </c>
      <c r="G61" s="12">
        <f t="shared" si="11"/>
        <v>0</v>
      </c>
      <c r="H61" s="12">
        <f t="shared" si="11"/>
        <v>0</v>
      </c>
      <c r="I61" s="12">
        <f t="shared" si="12"/>
        <v>0</v>
      </c>
      <c r="J61" s="12">
        <f t="shared" si="12"/>
        <v>0</v>
      </c>
      <c r="K61" s="12">
        <f t="shared" si="12"/>
        <v>0</v>
      </c>
      <c r="L61" s="12">
        <f t="shared" si="12"/>
        <v>0</v>
      </c>
      <c r="M61" s="12">
        <f t="shared" si="12"/>
        <v>0</v>
      </c>
      <c r="N61" s="12">
        <f t="shared" si="12"/>
        <v>0</v>
      </c>
      <c r="O61" s="12">
        <f t="shared" si="12"/>
        <v>0</v>
      </c>
      <c r="P61" s="12">
        <f t="shared" si="12"/>
        <v>0</v>
      </c>
      <c r="Q61" s="64"/>
      <c r="R61" s="81"/>
    </row>
    <row r="62" spans="1:18" ht="15">
      <c r="A62" s="44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64"/>
      <c r="O62" s="64"/>
      <c r="P62" s="64"/>
      <c r="Q62" s="64"/>
      <c r="R62" s="81"/>
    </row>
    <row r="63" spans="1:18" ht="15">
      <c r="A63" s="122" t="s">
        <v>2</v>
      </c>
      <c r="B63" s="124"/>
      <c r="C63" s="126"/>
      <c r="D63" s="128"/>
      <c r="E63" s="128"/>
      <c r="F63" s="120">
        <f>SUM(F65:F66)</f>
        <v>0</v>
      </c>
      <c r="G63" s="120">
        <f>SUM(G65:G66)</f>
        <v>0</v>
      </c>
      <c r="H63" s="120">
        <f aca="true" t="shared" si="13" ref="H63:P63">SUM(H65:H66)</f>
        <v>0</v>
      </c>
      <c r="I63" s="120">
        <f t="shared" si="13"/>
        <v>0</v>
      </c>
      <c r="J63" s="120">
        <f t="shared" si="13"/>
        <v>0</v>
      </c>
      <c r="K63" s="120">
        <f t="shared" si="13"/>
        <v>0</v>
      </c>
      <c r="L63" s="120">
        <f t="shared" si="13"/>
        <v>0</v>
      </c>
      <c r="M63" s="120">
        <f t="shared" si="13"/>
        <v>0</v>
      </c>
      <c r="N63" s="120">
        <f t="shared" si="13"/>
        <v>0</v>
      </c>
      <c r="O63" s="120">
        <f t="shared" si="13"/>
        <v>0</v>
      </c>
      <c r="P63" s="120">
        <f t="shared" si="13"/>
        <v>0</v>
      </c>
      <c r="Q63" s="118"/>
      <c r="R63" s="81"/>
    </row>
    <row r="64" spans="1:18" ht="15">
      <c r="A64" s="123"/>
      <c r="B64" s="125"/>
      <c r="C64" s="127"/>
      <c r="D64" s="129"/>
      <c r="E64" s="129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19"/>
      <c r="R64" s="81"/>
    </row>
    <row r="65" spans="1:18" ht="15">
      <c r="A65" s="44"/>
      <c r="B65" s="7" t="s">
        <v>61</v>
      </c>
      <c r="C65" s="32"/>
      <c r="D65" s="33"/>
      <c r="E65" s="34"/>
      <c r="F65" s="12">
        <f>SUM(J65:P65)+H65</f>
        <v>0</v>
      </c>
      <c r="G65" s="12">
        <v>0</v>
      </c>
      <c r="H65" s="12">
        <f>G65+I65</f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64"/>
      <c r="R65" s="81"/>
    </row>
    <row r="66" spans="1:18" ht="15">
      <c r="A66" s="44"/>
      <c r="B66" s="7" t="s">
        <v>62</v>
      </c>
      <c r="C66" s="35"/>
      <c r="D66" s="36"/>
      <c r="E66" s="37"/>
      <c r="F66" s="12">
        <f>SUM(J66:P66)+H66</f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64"/>
      <c r="R66" s="81"/>
    </row>
    <row r="67" spans="1:18" ht="15">
      <c r="A67" s="44"/>
      <c r="B67" s="7"/>
      <c r="C67" s="48"/>
      <c r="D67" s="7"/>
      <c r="E67" s="7"/>
      <c r="F67" s="12"/>
      <c r="G67" s="12"/>
      <c r="H67" s="12"/>
      <c r="I67" s="12"/>
      <c r="J67" s="12"/>
      <c r="K67" s="12"/>
      <c r="L67" s="12"/>
      <c r="M67" s="12"/>
      <c r="N67" s="64"/>
      <c r="O67" s="64"/>
      <c r="P67" s="64"/>
      <c r="Q67" s="64"/>
      <c r="R67" s="81"/>
    </row>
    <row r="68" spans="1:18" ht="15">
      <c r="A68" s="27"/>
      <c r="B68" s="7"/>
      <c r="C68" s="7"/>
      <c r="D68" s="7"/>
      <c r="E68" s="7"/>
      <c r="F68" s="12"/>
      <c r="G68" s="12"/>
      <c r="H68" s="12"/>
      <c r="I68" s="12"/>
      <c r="J68" s="12"/>
      <c r="K68" s="12"/>
      <c r="L68" s="12"/>
      <c r="M68" s="12"/>
      <c r="N68" s="64"/>
      <c r="O68" s="64"/>
      <c r="P68" s="64"/>
      <c r="Q68" s="64"/>
      <c r="R68" s="81"/>
    </row>
    <row r="69" spans="1:18" ht="31.5">
      <c r="A69" s="38">
        <v>3</v>
      </c>
      <c r="B69" s="47" t="s">
        <v>68</v>
      </c>
      <c r="C69" s="40"/>
      <c r="D69" s="41"/>
      <c r="E69" s="42"/>
      <c r="F69" s="43">
        <f>SUM(F70:F71)</f>
        <v>6796363</v>
      </c>
      <c r="G69" s="43">
        <f>SUM(G70:G71)</f>
        <v>868115</v>
      </c>
      <c r="H69" s="43">
        <f>SUM(H70:H71)</f>
        <v>4065363</v>
      </c>
      <c r="I69" s="43">
        <f aca="true" t="shared" si="14" ref="I69:Q69">SUM(I70:I71)</f>
        <v>3197248</v>
      </c>
      <c r="J69" s="43">
        <f t="shared" si="14"/>
        <v>1709000</v>
      </c>
      <c r="K69" s="43">
        <f t="shared" si="14"/>
        <v>1022000</v>
      </c>
      <c r="L69" s="43">
        <f t="shared" si="14"/>
        <v>0</v>
      </c>
      <c r="M69" s="43">
        <f t="shared" si="14"/>
        <v>0</v>
      </c>
      <c r="N69" s="43">
        <f t="shared" si="14"/>
        <v>0</v>
      </c>
      <c r="O69" s="43">
        <f t="shared" si="14"/>
        <v>0</v>
      </c>
      <c r="P69" s="43">
        <f t="shared" si="14"/>
        <v>0</v>
      </c>
      <c r="Q69" s="80">
        <f t="shared" si="14"/>
        <v>2731000</v>
      </c>
      <c r="R69" s="81"/>
    </row>
    <row r="70" spans="1:18" ht="15">
      <c r="A70" s="44"/>
      <c r="B70" s="7" t="s">
        <v>61</v>
      </c>
      <c r="C70" s="32"/>
      <c r="D70" s="33"/>
      <c r="E70" s="34"/>
      <c r="F70" s="12">
        <f>F75+F80+F85+F90+F95+F100+F104</f>
        <v>3000</v>
      </c>
      <c r="G70" s="12">
        <f aca="true" t="shared" si="15" ref="G70:Q70">G75+G80+G85+G90+G95+G100+G104</f>
        <v>0</v>
      </c>
      <c r="H70" s="12">
        <f t="shared" si="15"/>
        <v>0</v>
      </c>
      <c r="I70" s="12">
        <f t="shared" si="15"/>
        <v>0</v>
      </c>
      <c r="J70" s="12">
        <f t="shared" si="15"/>
        <v>3000</v>
      </c>
      <c r="K70" s="12">
        <f t="shared" si="15"/>
        <v>0</v>
      </c>
      <c r="L70" s="12">
        <f t="shared" si="15"/>
        <v>0</v>
      </c>
      <c r="M70" s="12">
        <f t="shared" si="15"/>
        <v>0</v>
      </c>
      <c r="N70" s="12">
        <f t="shared" si="15"/>
        <v>0</v>
      </c>
      <c r="O70" s="12">
        <f t="shared" si="15"/>
        <v>0</v>
      </c>
      <c r="P70" s="12">
        <f t="shared" si="15"/>
        <v>0</v>
      </c>
      <c r="Q70" s="12">
        <f t="shared" si="15"/>
        <v>3000</v>
      </c>
      <c r="R70" s="81"/>
    </row>
    <row r="71" spans="1:18" ht="15">
      <c r="A71" s="44"/>
      <c r="B71" s="7" t="s">
        <v>62</v>
      </c>
      <c r="C71" s="35"/>
      <c r="D71" s="36"/>
      <c r="E71" s="37"/>
      <c r="F71" s="12">
        <f>F76+F81+F86+F91+F96+F101+F105</f>
        <v>6793363</v>
      </c>
      <c r="G71" s="12">
        <f aca="true" t="shared" si="16" ref="G71:Q71">G76+G81+G86+G91+G96+G101+G105</f>
        <v>868115</v>
      </c>
      <c r="H71" s="12">
        <f t="shared" si="16"/>
        <v>4065363</v>
      </c>
      <c r="I71" s="12">
        <f t="shared" si="16"/>
        <v>3197248</v>
      </c>
      <c r="J71" s="12">
        <f t="shared" si="16"/>
        <v>1706000</v>
      </c>
      <c r="K71" s="12">
        <f t="shared" si="16"/>
        <v>1022000</v>
      </c>
      <c r="L71" s="12">
        <f t="shared" si="16"/>
        <v>0</v>
      </c>
      <c r="M71" s="12">
        <f t="shared" si="16"/>
        <v>0</v>
      </c>
      <c r="N71" s="12">
        <f t="shared" si="16"/>
        <v>0</v>
      </c>
      <c r="O71" s="12">
        <f t="shared" si="16"/>
        <v>0</v>
      </c>
      <c r="P71" s="12">
        <f t="shared" si="16"/>
        <v>0</v>
      </c>
      <c r="Q71" s="12">
        <f t="shared" si="16"/>
        <v>2728000</v>
      </c>
      <c r="R71" s="81"/>
    </row>
    <row r="72" spans="1:18" ht="15">
      <c r="A72" s="44"/>
      <c r="B72" s="7"/>
      <c r="C72" s="35"/>
      <c r="D72" s="36"/>
      <c r="E72" s="37"/>
      <c r="F72" s="12"/>
      <c r="G72" s="12"/>
      <c r="H72" s="12"/>
      <c r="I72" s="12"/>
      <c r="J72" s="12"/>
      <c r="K72" s="12"/>
      <c r="L72" s="12"/>
      <c r="M72" s="12"/>
      <c r="N72" s="64"/>
      <c r="O72" s="64"/>
      <c r="P72" s="64"/>
      <c r="Q72" s="64"/>
      <c r="R72" s="81"/>
    </row>
    <row r="73" spans="1:18" ht="15">
      <c r="A73" s="122" t="s">
        <v>2</v>
      </c>
      <c r="B73" s="124" t="s">
        <v>69</v>
      </c>
      <c r="C73" s="126" t="s">
        <v>66</v>
      </c>
      <c r="D73" s="128">
        <v>2009</v>
      </c>
      <c r="E73" s="128">
        <v>2012</v>
      </c>
      <c r="F73" s="120">
        <f>SUM(F75:F76)</f>
        <v>5407708</v>
      </c>
      <c r="G73" s="120">
        <f>SUM(G75:G76)</f>
        <v>822460</v>
      </c>
      <c r="H73" s="120">
        <f>SUM(H75:H76)</f>
        <v>4007708</v>
      </c>
      <c r="I73" s="120">
        <f>SUM(I75:I76)</f>
        <v>3185248</v>
      </c>
      <c r="J73" s="120"/>
      <c r="K73" s="116"/>
      <c r="L73" s="116"/>
      <c r="M73" s="116"/>
      <c r="N73" s="73"/>
      <c r="O73" s="73"/>
      <c r="P73" s="73"/>
      <c r="Q73" s="118"/>
      <c r="R73" s="81"/>
    </row>
    <row r="74" spans="1:18" ht="15">
      <c r="A74" s="123"/>
      <c r="B74" s="125"/>
      <c r="C74" s="127"/>
      <c r="D74" s="129"/>
      <c r="E74" s="129"/>
      <c r="F74" s="121"/>
      <c r="G74" s="121"/>
      <c r="H74" s="121"/>
      <c r="I74" s="121"/>
      <c r="J74" s="121"/>
      <c r="K74" s="117"/>
      <c r="L74" s="117"/>
      <c r="M74" s="117"/>
      <c r="N74" s="74"/>
      <c r="O74" s="74"/>
      <c r="P74" s="74"/>
      <c r="Q74" s="119"/>
      <c r="R74" s="81"/>
    </row>
    <row r="75" spans="1:18" ht="15">
      <c r="A75" s="44"/>
      <c r="B75" s="7" t="s">
        <v>61</v>
      </c>
      <c r="C75" s="32"/>
      <c r="D75" s="33"/>
      <c r="E75" s="34"/>
      <c r="F75" s="12">
        <f>SUM(J75:P75)+H75</f>
        <v>0</v>
      </c>
      <c r="G75" s="12">
        <v>0</v>
      </c>
      <c r="H75" s="12">
        <f>G75+I75</f>
        <v>0</v>
      </c>
      <c r="I75" s="12">
        <v>0</v>
      </c>
      <c r="J75" s="12"/>
      <c r="K75" s="12"/>
      <c r="L75" s="12"/>
      <c r="M75" s="12"/>
      <c r="N75" s="64"/>
      <c r="O75" s="64"/>
      <c r="P75" s="64"/>
      <c r="Q75" s="64"/>
      <c r="R75" s="81"/>
    </row>
    <row r="76" spans="1:18" ht="15">
      <c r="A76" s="44"/>
      <c r="B76" s="7" t="s">
        <v>62</v>
      </c>
      <c r="C76" s="35"/>
      <c r="D76" s="36"/>
      <c r="E76" s="37"/>
      <c r="F76" s="12">
        <f>SUM(J76:P76)+H76</f>
        <v>5407708</v>
      </c>
      <c r="G76" s="12">
        <v>822460</v>
      </c>
      <c r="H76" s="12">
        <f>G76+I76</f>
        <v>4007708</v>
      </c>
      <c r="I76" s="12">
        <v>3185248</v>
      </c>
      <c r="J76" s="12">
        <v>1400000</v>
      </c>
      <c r="K76" s="12"/>
      <c r="L76" s="12"/>
      <c r="M76" s="12"/>
      <c r="N76" s="64"/>
      <c r="O76" s="64"/>
      <c r="P76" s="64"/>
      <c r="Q76" s="64">
        <f>J76+K76</f>
        <v>1400000</v>
      </c>
      <c r="R76" s="81"/>
    </row>
    <row r="77" spans="1:18" ht="15">
      <c r="A77" s="44"/>
      <c r="B77" s="7"/>
      <c r="C77" s="7"/>
      <c r="D77" s="7"/>
      <c r="E77" s="7"/>
      <c r="F77" s="12"/>
      <c r="G77" s="12"/>
      <c r="H77" s="12"/>
      <c r="I77" s="12"/>
      <c r="J77" s="12"/>
      <c r="K77" s="12"/>
      <c r="L77" s="12"/>
      <c r="M77" s="12"/>
      <c r="N77" s="64"/>
      <c r="O77" s="64"/>
      <c r="P77" s="64"/>
      <c r="Q77" s="64"/>
      <c r="R77" s="81"/>
    </row>
    <row r="78" spans="1:18" ht="15">
      <c r="A78" s="122" t="s">
        <v>3</v>
      </c>
      <c r="B78" s="124" t="s">
        <v>70</v>
      </c>
      <c r="C78" s="126" t="s">
        <v>71</v>
      </c>
      <c r="D78" s="128">
        <v>2007</v>
      </c>
      <c r="E78" s="128">
        <v>2012</v>
      </c>
      <c r="F78" s="120">
        <f>SUM(F80:F81)</f>
        <v>83190</v>
      </c>
      <c r="G78" s="120">
        <f>SUM(G80:G81)</f>
        <v>37190</v>
      </c>
      <c r="H78" s="120">
        <f>SUM(H80:H81)</f>
        <v>37190</v>
      </c>
      <c r="I78" s="120">
        <f>SUM(I80:I81)</f>
        <v>0</v>
      </c>
      <c r="J78" s="120">
        <f>SUM(J80:J81)</f>
        <v>46000</v>
      </c>
      <c r="K78" s="120"/>
      <c r="L78" s="120"/>
      <c r="M78" s="116"/>
      <c r="N78" s="73"/>
      <c r="O78" s="73"/>
      <c r="P78" s="73"/>
      <c r="Q78" s="118"/>
      <c r="R78" s="81"/>
    </row>
    <row r="79" spans="1:18" ht="43.5" customHeight="1">
      <c r="A79" s="123"/>
      <c r="B79" s="125"/>
      <c r="C79" s="127"/>
      <c r="D79" s="129"/>
      <c r="E79" s="129"/>
      <c r="F79" s="121"/>
      <c r="G79" s="121"/>
      <c r="H79" s="121"/>
      <c r="I79" s="121"/>
      <c r="J79" s="121"/>
      <c r="K79" s="121"/>
      <c r="L79" s="121"/>
      <c r="M79" s="117"/>
      <c r="N79" s="74"/>
      <c r="O79" s="74"/>
      <c r="P79" s="74"/>
      <c r="Q79" s="119"/>
      <c r="R79" s="81"/>
    </row>
    <row r="80" spans="1:18" ht="15">
      <c r="A80" s="44"/>
      <c r="B80" s="7" t="s">
        <v>61</v>
      </c>
      <c r="C80" s="32"/>
      <c r="D80" s="33"/>
      <c r="E80" s="34"/>
      <c r="F80" s="12">
        <f>SUM(J80:P80)+H80</f>
        <v>0</v>
      </c>
      <c r="G80" s="12">
        <v>0</v>
      </c>
      <c r="H80" s="12">
        <f>G80+I80</f>
        <v>0</v>
      </c>
      <c r="I80" s="12">
        <v>0</v>
      </c>
      <c r="J80" s="12"/>
      <c r="K80" s="12"/>
      <c r="L80" s="12"/>
      <c r="M80" s="12"/>
      <c r="N80" s="64"/>
      <c r="O80" s="64"/>
      <c r="P80" s="64"/>
      <c r="Q80" s="64"/>
      <c r="R80" s="81"/>
    </row>
    <row r="81" spans="1:18" ht="15">
      <c r="A81" s="44"/>
      <c r="B81" s="7" t="s">
        <v>62</v>
      </c>
      <c r="C81" s="35"/>
      <c r="D81" s="36"/>
      <c r="E81" s="37"/>
      <c r="F81" s="12">
        <f>SUM(J81:P81)+H81</f>
        <v>83190</v>
      </c>
      <c r="G81" s="12">
        <v>37190</v>
      </c>
      <c r="H81" s="12">
        <f>G81+I81</f>
        <v>37190</v>
      </c>
      <c r="I81" s="12">
        <v>0</v>
      </c>
      <c r="J81" s="12">
        <v>46000</v>
      </c>
      <c r="K81" s="12"/>
      <c r="L81" s="12"/>
      <c r="M81" s="12"/>
      <c r="N81" s="64"/>
      <c r="O81" s="64"/>
      <c r="P81" s="64"/>
      <c r="Q81" s="64">
        <f>J81+K81</f>
        <v>46000</v>
      </c>
      <c r="R81" s="81"/>
    </row>
    <row r="82" spans="1:18" ht="15">
      <c r="A82" s="27"/>
      <c r="B82" s="7"/>
      <c r="C82" s="49"/>
      <c r="D82" s="7"/>
      <c r="E82" s="7"/>
      <c r="F82" s="12"/>
      <c r="G82" s="12"/>
      <c r="H82" s="12"/>
      <c r="I82" s="12"/>
      <c r="J82" s="12"/>
      <c r="K82" s="12"/>
      <c r="L82" s="12"/>
      <c r="M82" s="12"/>
      <c r="N82" s="64"/>
      <c r="O82" s="64"/>
      <c r="P82" s="64"/>
      <c r="Q82" s="64"/>
      <c r="R82" s="81"/>
    </row>
    <row r="83" spans="1:18" ht="15">
      <c r="A83" s="122" t="s">
        <v>4</v>
      </c>
      <c r="B83" s="124" t="s">
        <v>85</v>
      </c>
      <c r="C83" s="126" t="s">
        <v>71</v>
      </c>
      <c r="D83" s="128">
        <v>2007</v>
      </c>
      <c r="E83" s="128">
        <v>2012</v>
      </c>
      <c r="F83" s="120">
        <f>SUM(F85:F86)</f>
        <v>23465</v>
      </c>
      <c r="G83" s="120">
        <f>SUM(G85:G86)</f>
        <v>8465</v>
      </c>
      <c r="H83" s="120">
        <f>SUM(H85:H86)</f>
        <v>20465</v>
      </c>
      <c r="I83" s="120">
        <f>SUM(I85:I86)</f>
        <v>12000</v>
      </c>
      <c r="J83" s="120">
        <f>SUM(J85:J86)</f>
        <v>3000</v>
      </c>
      <c r="K83" s="120"/>
      <c r="L83" s="120"/>
      <c r="M83" s="116"/>
      <c r="N83" s="73"/>
      <c r="O83" s="73"/>
      <c r="P83" s="73"/>
      <c r="Q83" s="118"/>
      <c r="R83" s="81"/>
    </row>
    <row r="84" spans="1:18" ht="43.5" customHeight="1">
      <c r="A84" s="123"/>
      <c r="B84" s="125"/>
      <c r="C84" s="127"/>
      <c r="D84" s="129"/>
      <c r="E84" s="129"/>
      <c r="F84" s="121"/>
      <c r="G84" s="121"/>
      <c r="H84" s="121"/>
      <c r="I84" s="121"/>
      <c r="J84" s="121"/>
      <c r="K84" s="121"/>
      <c r="L84" s="121"/>
      <c r="M84" s="117"/>
      <c r="N84" s="74"/>
      <c r="O84" s="74"/>
      <c r="P84" s="74"/>
      <c r="Q84" s="119"/>
      <c r="R84" s="81"/>
    </row>
    <row r="85" spans="1:18" ht="15">
      <c r="A85" s="44"/>
      <c r="B85" s="7" t="s">
        <v>61</v>
      </c>
      <c r="C85" s="32"/>
      <c r="D85" s="33"/>
      <c r="E85" s="34"/>
      <c r="F85" s="12">
        <f>SUM(J85:P85)+H85</f>
        <v>3000</v>
      </c>
      <c r="G85" s="12">
        <v>0</v>
      </c>
      <c r="H85" s="12">
        <f>G85+I85</f>
        <v>0</v>
      </c>
      <c r="I85" s="12">
        <v>0</v>
      </c>
      <c r="J85" s="12">
        <v>3000</v>
      </c>
      <c r="K85" s="12"/>
      <c r="L85" s="12"/>
      <c r="M85" s="12"/>
      <c r="N85" s="64"/>
      <c r="O85" s="64"/>
      <c r="P85" s="64"/>
      <c r="Q85" s="64">
        <f>J85+K85</f>
        <v>3000</v>
      </c>
      <c r="R85" s="81"/>
    </row>
    <row r="86" spans="1:18" ht="15">
      <c r="A86" s="44"/>
      <c r="B86" s="7" t="s">
        <v>62</v>
      </c>
      <c r="C86" s="35"/>
      <c r="D86" s="36"/>
      <c r="E86" s="37"/>
      <c r="F86" s="12">
        <f>SUM(J86:P86)+H86</f>
        <v>20465</v>
      </c>
      <c r="G86" s="12">
        <v>8465</v>
      </c>
      <c r="H86" s="12">
        <f>G86+I86</f>
        <v>20465</v>
      </c>
      <c r="I86" s="12">
        <v>12000</v>
      </c>
      <c r="J86" s="12"/>
      <c r="K86" s="12"/>
      <c r="L86" s="12"/>
      <c r="M86" s="12"/>
      <c r="N86" s="64"/>
      <c r="O86" s="64"/>
      <c r="P86" s="64"/>
      <c r="Q86" s="64">
        <f>J86+K86</f>
        <v>0</v>
      </c>
      <c r="R86" s="81"/>
    </row>
    <row r="87" spans="1:18" ht="15">
      <c r="A87" s="44"/>
      <c r="B87" s="7"/>
      <c r="C87" s="35"/>
      <c r="D87" s="36"/>
      <c r="E87" s="37"/>
      <c r="F87" s="12"/>
      <c r="G87" s="12"/>
      <c r="H87" s="12"/>
      <c r="I87" s="12"/>
      <c r="J87" s="12"/>
      <c r="K87" s="12"/>
      <c r="L87" s="12"/>
      <c r="M87" s="12"/>
      <c r="N87" s="64"/>
      <c r="O87" s="64"/>
      <c r="P87" s="64"/>
      <c r="Q87" s="64"/>
      <c r="R87" s="81"/>
    </row>
    <row r="88" spans="1:18" ht="15">
      <c r="A88" s="122" t="s">
        <v>5</v>
      </c>
      <c r="B88" s="124" t="s">
        <v>118</v>
      </c>
      <c r="C88" s="126" t="s">
        <v>66</v>
      </c>
      <c r="D88" s="128">
        <v>2012</v>
      </c>
      <c r="E88" s="128">
        <v>2013</v>
      </c>
      <c r="F88" s="120">
        <f aca="true" t="shared" si="17" ref="F88:K88">SUM(F90:F91)</f>
        <v>1060000</v>
      </c>
      <c r="G88" s="120">
        <f t="shared" si="17"/>
        <v>0</v>
      </c>
      <c r="H88" s="120">
        <f t="shared" si="17"/>
        <v>0</v>
      </c>
      <c r="I88" s="120">
        <f t="shared" si="17"/>
        <v>0</v>
      </c>
      <c r="J88" s="120">
        <f t="shared" si="17"/>
        <v>260000</v>
      </c>
      <c r="K88" s="120">
        <f t="shared" si="17"/>
        <v>800000</v>
      </c>
      <c r="L88" s="120"/>
      <c r="M88" s="116"/>
      <c r="N88" s="113"/>
      <c r="O88" s="113"/>
      <c r="P88" s="113"/>
      <c r="Q88" s="118"/>
      <c r="R88" s="81"/>
    </row>
    <row r="89" spans="1:18" ht="15">
      <c r="A89" s="123"/>
      <c r="B89" s="125"/>
      <c r="C89" s="127"/>
      <c r="D89" s="129"/>
      <c r="E89" s="129"/>
      <c r="F89" s="121"/>
      <c r="G89" s="121"/>
      <c r="H89" s="121"/>
      <c r="I89" s="121"/>
      <c r="J89" s="121"/>
      <c r="K89" s="121"/>
      <c r="L89" s="121"/>
      <c r="M89" s="117"/>
      <c r="N89" s="114"/>
      <c r="O89" s="114"/>
      <c r="P89" s="114"/>
      <c r="Q89" s="119"/>
      <c r="R89" s="81"/>
    </row>
    <row r="90" spans="1:18" ht="15">
      <c r="A90" s="44"/>
      <c r="B90" s="7" t="s">
        <v>61</v>
      </c>
      <c r="C90" s="32"/>
      <c r="D90" s="33"/>
      <c r="E90" s="34"/>
      <c r="F90" s="12">
        <f>SUM(J90:P90)+H90</f>
        <v>0</v>
      </c>
      <c r="G90" s="12">
        <v>0</v>
      </c>
      <c r="H90" s="12">
        <f>G90+I90</f>
        <v>0</v>
      </c>
      <c r="I90" s="12">
        <v>0</v>
      </c>
      <c r="J90" s="12"/>
      <c r="K90" s="12"/>
      <c r="L90" s="12"/>
      <c r="M90" s="12"/>
      <c r="N90" s="64"/>
      <c r="O90" s="64"/>
      <c r="P90" s="64"/>
      <c r="Q90" s="64"/>
      <c r="R90" s="81"/>
    </row>
    <row r="91" spans="1:18" ht="15">
      <c r="A91" s="44"/>
      <c r="B91" s="7" t="s">
        <v>62</v>
      </c>
      <c r="C91" s="35"/>
      <c r="D91" s="36"/>
      <c r="E91" s="37"/>
      <c r="F91" s="12">
        <f>SUM(J91:P91)+H91</f>
        <v>1060000</v>
      </c>
      <c r="G91" s="12"/>
      <c r="H91" s="12">
        <f>G91+I91</f>
        <v>0</v>
      </c>
      <c r="I91" s="12"/>
      <c r="J91" s="12">
        <v>260000</v>
      </c>
      <c r="K91" s="12">
        <v>800000</v>
      </c>
      <c r="L91" s="12"/>
      <c r="M91" s="12"/>
      <c r="N91" s="64"/>
      <c r="O91" s="64"/>
      <c r="P91" s="64"/>
      <c r="Q91" s="64">
        <f>J91+K91</f>
        <v>1060000</v>
      </c>
      <c r="R91" s="81"/>
    </row>
    <row r="92" spans="1:18" ht="15">
      <c r="A92" s="44"/>
      <c r="B92" s="7"/>
      <c r="C92" s="35"/>
      <c r="D92" s="36"/>
      <c r="E92" s="37"/>
      <c r="F92" s="12"/>
      <c r="G92" s="12"/>
      <c r="H92" s="12"/>
      <c r="I92" s="12"/>
      <c r="J92" s="12"/>
      <c r="K92" s="12"/>
      <c r="L92" s="12"/>
      <c r="M92" s="12"/>
      <c r="N92" s="64"/>
      <c r="O92" s="64"/>
      <c r="P92" s="64"/>
      <c r="Q92" s="64"/>
      <c r="R92" s="81"/>
    </row>
    <row r="93" spans="1:18" ht="15">
      <c r="A93" s="122" t="s">
        <v>6</v>
      </c>
      <c r="B93" s="124" t="s">
        <v>119</v>
      </c>
      <c r="C93" s="126" t="s">
        <v>71</v>
      </c>
      <c r="D93" s="128">
        <v>2012</v>
      </c>
      <c r="E93" s="128">
        <v>2013</v>
      </c>
      <c r="F93" s="120">
        <f aca="true" t="shared" si="18" ref="F93:K93">SUM(F95:F96)</f>
        <v>50000</v>
      </c>
      <c r="G93" s="120">
        <f t="shared" si="18"/>
        <v>0</v>
      </c>
      <c r="H93" s="120">
        <f t="shared" si="18"/>
        <v>0</v>
      </c>
      <c r="I93" s="120">
        <f t="shared" si="18"/>
        <v>0</v>
      </c>
      <c r="J93" s="120">
        <f t="shared" si="18"/>
        <v>0</v>
      </c>
      <c r="K93" s="120">
        <f t="shared" si="18"/>
        <v>50000</v>
      </c>
      <c r="L93" s="120"/>
      <c r="M93" s="116"/>
      <c r="N93" s="113"/>
      <c r="O93" s="113"/>
      <c r="P93" s="113"/>
      <c r="Q93" s="118"/>
      <c r="R93" s="81"/>
    </row>
    <row r="94" spans="1:18" ht="15">
      <c r="A94" s="123"/>
      <c r="B94" s="125"/>
      <c r="C94" s="127"/>
      <c r="D94" s="129"/>
      <c r="E94" s="129"/>
      <c r="F94" s="121"/>
      <c r="G94" s="121"/>
      <c r="H94" s="121"/>
      <c r="I94" s="121"/>
      <c r="J94" s="121"/>
      <c r="K94" s="121"/>
      <c r="L94" s="121"/>
      <c r="M94" s="117"/>
      <c r="N94" s="114"/>
      <c r="O94" s="114"/>
      <c r="P94" s="114"/>
      <c r="Q94" s="119"/>
      <c r="R94" s="81"/>
    </row>
    <row r="95" spans="1:18" ht="15">
      <c r="A95" s="44"/>
      <c r="B95" s="7" t="s">
        <v>61</v>
      </c>
      <c r="C95" s="32"/>
      <c r="D95" s="33"/>
      <c r="E95" s="34"/>
      <c r="F95" s="12">
        <f>SUM(J95:P95)+H95</f>
        <v>0</v>
      </c>
      <c r="G95" s="12">
        <v>0</v>
      </c>
      <c r="H95" s="12">
        <f>G95+I95</f>
        <v>0</v>
      </c>
      <c r="I95" s="12">
        <v>0</v>
      </c>
      <c r="J95" s="12"/>
      <c r="K95" s="12"/>
      <c r="L95" s="12"/>
      <c r="M95" s="12"/>
      <c r="N95" s="64"/>
      <c r="O95" s="64"/>
      <c r="P95" s="64"/>
      <c r="Q95" s="64"/>
      <c r="R95" s="81"/>
    </row>
    <row r="96" spans="1:18" ht="15">
      <c r="A96" s="44"/>
      <c r="B96" s="7" t="s">
        <v>62</v>
      </c>
      <c r="C96" s="35"/>
      <c r="D96" s="36"/>
      <c r="E96" s="37"/>
      <c r="F96" s="12">
        <f>SUM(J96:P96)+H96</f>
        <v>50000</v>
      </c>
      <c r="G96" s="12"/>
      <c r="H96" s="12">
        <f>G96+I96</f>
        <v>0</v>
      </c>
      <c r="I96" s="12"/>
      <c r="J96" s="12">
        <v>0</v>
      </c>
      <c r="K96" s="12">
        <v>50000</v>
      </c>
      <c r="L96" s="12"/>
      <c r="M96" s="12"/>
      <c r="N96" s="64"/>
      <c r="O96" s="64"/>
      <c r="P96" s="64"/>
      <c r="Q96" s="64">
        <f>J96+K96</f>
        <v>50000</v>
      </c>
      <c r="R96" s="81"/>
    </row>
    <row r="97" spans="1:18" ht="15">
      <c r="A97" s="27"/>
      <c r="B97" s="7"/>
      <c r="C97" s="49"/>
      <c r="D97" s="7"/>
      <c r="E97" s="7"/>
      <c r="F97" s="12"/>
      <c r="G97" s="12"/>
      <c r="H97" s="12"/>
      <c r="I97" s="12"/>
      <c r="J97" s="12"/>
      <c r="K97" s="12"/>
      <c r="L97" s="12"/>
      <c r="M97" s="12"/>
      <c r="N97" s="64"/>
      <c r="O97" s="64"/>
      <c r="P97" s="64"/>
      <c r="Q97" s="64"/>
      <c r="R97" s="81"/>
    </row>
    <row r="98" spans="1:18" ht="29.25" customHeight="1">
      <c r="A98" s="122" t="s">
        <v>39</v>
      </c>
      <c r="B98" s="124" t="s">
        <v>117</v>
      </c>
      <c r="C98" s="126" t="s">
        <v>66</v>
      </c>
      <c r="D98" s="128">
        <v>2012</v>
      </c>
      <c r="E98" s="128">
        <v>2013</v>
      </c>
      <c r="F98" s="120">
        <f aca="true" t="shared" si="19" ref="F98:K98">SUM(F100:F101)</f>
        <v>172000</v>
      </c>
      <c r="G98" s="120">
        <f t="shared" si="19"/>
        <v>0</v>
      </c>
      <c r="H98" s="120">
        <f t="shared" si="19"/>
        <v>0</v>
      </c>
      <c r="I98" s="120">
        <f t="shared" si="19"/>
        <v>0</v>
      </c>
      <c r="J98" s="120">
        <f t="shared" si="19"/>
        <v>0</v>
      </c>
      <c r="K98" s="120">
        <f t="shared" si="19"/>
        <v>172000</v>
      </c>
      <c r="L98" s="120"/>
      <c r="M98" s="116"/>
      <c r="N98" s="73"/>
      <c r="O98" s="73"/>
      <c r="P98" s="73"/>
      <c r="Q98" s="118"/>
      <c r="R98" s="81"/>
    </row>
    <row r="99" spans="1:18" ht="29.25" customHeight="1">
      <c r="A99" s="123"/>
      <c r="B99" s="125"/>
      <c r="C99" s="127"/>
      <c r="D99" s="129"/>
      <c r="E99" s="129"/>
      <c r="F99" s="121"/>
      <c r="G99" s="121"/>
      <c r="H99" s="121"/>
      <c r="I99" s="121"/>
      <c r="J99" s="121"/>
      <c r="K99" s="121"/>
      <c r="L99" s="121"/>
      <c r="M99" s="117"/>
      <c r="N99" s="74"/>
      <c r="O99" s="74"/>
      <c r="P99" s="74"/>
      <c r="Q99" s="119"/>
      <c r="R99" s="81"/>
    </row>
    <row r="100" spans="1:18" ht="15">
      <c r="A100" s="44"/>
      <c r="B100" s="7" t="s">
        <v>61</v>
      </c>
      <c r="C100" s="32"/>
      <c r="D100" s="33"/>
      <c r="E100" s="34"/>
      <c r="F100" s="12">
        <f>SUM(J100:P100)+H100</f>
        <v>0</v>
      </c>
      <c r="G100" s="12">
        <v>0</v>
      </c>
      <c r="H100" s="12">
        <f>G100+I100</f>
        <v>0</v>
      </c>
      <c r="I100" s="12">
        <v>0</v>
      </c>
      <c r="J100" s="12"/>
      <c r="K100" s="12"/>
      <c r="L100" s="12"/>
      <c r="M100" s="12"/>
      <c r="N100" s="64"/>
      <c r="O100" s="64"/>
      <c r="P100" s="64"/>
      <c r="Q100" s="64"/>
      <c r="R100" s="81"/>
    </row>
    <row r="101" spans="1:18" ht="15">
      <c r="A101" s="44"/>
      <c r="B101" s="7" t="s">
        <v>62</v>
      </c>
      <c r="C101" s="35"/>
      <c r="D101" s="36"/>
      <c r="E101" s="37"/>
      <c r="F101" s="12">
        <f>SUM(J101:P101)+H101</f>
        <v>172000</v>
      </c>
      <c r="G101" s="12"/>
      <c r="H101" s="12">
        <f>G101+I101</f>
        <v>0</v>
      </c>
      <c r="I101" s="12"/>
      <c r="J101" s="12">
        <v>0</v>
      </c>
      <c r="K101" s="12">
        <v>172000</v>
      </c>
      <c r="L101" s="12"/>
      <c r="M101" s="12"/>
      <c r="N101" s="64"/>
      <c r="O101" s="64"/>
      <c r="P101" s="64"/>
      <c r="Q101" s="64">
        <f>J101+K101</f>
        <v>172000</v>
      </c>
      <c r="R101" s="81"/>
    </row>
    <row r="102" spans="1:18" ht="15" hidden="1">
      <c r="A102" s="122" t="s">
        <v>6</v>
      </c>
      <c r="B102" s="124"/>
      <c r="C102" s="126"/>
      <c r="D102" s="128"/>
      <c r="E102" s="128"/>
      <c r="F102" s="120">
        <f>SUM(F104:F105)</f>
        <v>0</v>
      </c>
      <c r="G102" s="120">
        <f>SUM(G104:G105)</f>
        <v>0</v>
      </c>
      <c r="H102" s="120">
        <f aca="true" t="shared" si="20" ref="H102:P102">SUM(H104:H105)</f>
        <v>0</v>
      </c>
      <c r="I102" s="120">
        <f t="shared" si="20"/>
        <v>0</v>
      </c>
      <c r="J102" s="120">
        <f t="shared" si="20"/>
        <v>0</v>
      </c>
      <c r="K102" s="120">
        <f t="shared" si="20"/>
        <v>0</v>
      </c>
      <c r="L102" s="120">
        <f t="shared" si="20"/>
        <v>0</v>
      </c>
      <c r="M102" s="120">
        <f t="shared" si="20"/>
        <v>0</v>
      </c>
      <c r="N102" s="120">
        <f t="shared" si="20"/>
        <v>0</v>
      </c>
      <c r="O102" s="120">
        <f t="shared" si="20"/>
        <v>0</v>
      </c>
      <c r="P102" s="120">
        <f t="shared" si="20"/>
        <v>0</v>
      </c>
      <c r="Q102" s="118"/>
      <c r="R102" s="81"/>
    </row>
    <row r="103" spans="1:18" ht="15" hidden="1">
      <c r="A103" s="123"/>
      <c r="B103" s="125"/>
      <c r="C103" s="127"/>
      <c r="D103" s="129"/>
      <c r="E103" s="129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19"/>
      <c r="R103" s="81"/>
    </row>
    <row r="104" spans="1:18" ht="15" hidden="1">
      <c r="A104" s="44"/>
      <c r="B104" s="7" t="s">
        <v>61</v>
      </c>
      <c r="C104" s="32"/>
      <c r="D104" s="33"/>
      <c r="E104" s="34"/>
      <c r="F104" s="12">
        <f>SUM(J104:P104)+H104</f>
        <v>0</v>
      </c>
      <c r="G104" s="12">
        <v>0</v>
      </c>
      <c r="H104" s="12">
        <f>G104+I104</f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64"/>
      <c r="R104" s="81"/>
    </row>
    <row r="105" spans="1:18" ht="15" hidden="1">
      <c r="A105" s="44"/>
      <c r="B105" s="7" t="s">
        <v>62</v>
      </c>
      <c r="C105" s="35"/>
      <c r="D105" s="36"/>
      <c r="E105" s="37"/>
      <c r="F105" s="12">
        <f>SUM(J105:P105)+H105</f>
        <v>0</v>
      </c>
      <c r="G105" s="12">
        <v>0</v>
      </c>
      <c r="H105" s="12">
        <f>G105+I105</f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64"/>
      <c r="R105" s="81"/>
    </row>
    <row r="106" spans="1:18" ht="15">
      <c r="A106" s="27"/>
      <c r="B106" s="7"/>
      <c r="C106" s="7"/>
      <c r="D106" s="7"/>
      <c r="E106" s="7"/>
      <c r="F106" s="12"/>
      <c r="G106" s="12"/>
      <c r="H106" s="12"/>
      <c r="I106" s="12"/>
      <c r="J106" s="12"/>
      <c r="K106" s="12"/>
      <c r="L106" s="12"/>
      <c r="M106" s="12"/>
      <c r="N106" s="64"/>
      <c r="O106" s="64"/>
      <c r="P106" s="64"/>
      <c r="Q106" s="64"/>
      <c r="R106" s="81"/>
    </row>
    <row r="107" spans="1:18" ht="93.75">
      <c r="A107" s="29" t="s">
        <v>72</v>
      </c>
      <c r="B107" s="50" t="s">
        <v>73</v>
      </c>
      <c r="C107" s="40"/>
      <c r="D107" s="41"/>
      <c r="E107" s="42"/>
      <c r="F107" s="31">
        <f>SUM(F108:F109)</f>
        <v>3008059.13</v>
      </c>
      <c r="G107" s="31">
        <f>SUM(G108:G109)</f>
        <v>739564.36</v>
      </c>
      <c r="H107" s="31">
        <f>SUM(H108:H109)</f>
        <v>1172059.13</v>
      </c>
      <c r="I107" s="31">
        <f aca="true" t="shared" si="21" ref="I107:Q107">SUM(I108:I109)</f>
        <v>432494.76999999996</v>
      </c>
      <c r="J107" s="31">
        <f t="shared" si="21"/>
        <v>1170000</v>
      </c>
      <c r="K107" s="31">
        <f t="shared" si="21"/>
        <v>666000</v>
      </c>
      <c r="L107" s="31">
        <f t="shared" si="21"/>
        <v>0</v>
      </c>
      <c r="M107" s="31">
        <f t="shared" si="21"/>
        <v>0</v>
      </c>
      <c r="N107" s="31">
        <f t="shared" si="21"/>
        <v>0</v>
      </c>
      <c r="O107" s="31">
        <f t="shared" si="21"/>
        <v>0</v>
      </c>
      <c r="P107" s="31">
        <f t="shared" si="21"/>
        <v>0</v>
      </c>
      <c r="Q107" s="79">
        <f t="shared" si="21"/>
        <v>1836000</v>
      </c>
      <c r="R107" s="81"/>
    </row>
    <row r="108" spans="1:18" ht="15">
      <c r="A108" s="27"/>
      <c r="B108" s="7" t="s">
        <v>61</v>
      </c>
      <c r="C108" s="32"/>
      <c r="D108" s="33"/>
      <c r="E108" s="34"/>
      <c r="F108" s="12">
        <f aca="true" t="shared" si="22" ref="F108:Q108">F113+F118+F123+F128+F133</f>
        <v>3008059.13</v>
      </c>
      <c r="G108" s="12">
        <f t="shared" si="22"/>
        <v>739564.36</v>
      </c>
      <c r="H108" s="12">
        <f t="shared" si="22"/>
        <v>1172059.13</v>
      </c>
      <c r="I108" s="12">
        <f t="shared" si="22"/>
        <v>432494.76999999996</v>
      </c>
      <c r="J108" s="12">
        <f t="shared" si="22"/>
        <v>1170000</v>
      </c>
      <c r="K108" s="12">
        <f t="shared" si="22"/>
        <v>666000</v>
      </c>
      <c r="L108" s="12">
        <f t="shared" si="22"/>
        <v>0</v>
      </c>
      <c r="M108" s="12">
        <f t="shared" si="22"/>
        <v>0</v>
      </c>
      <c r="N108" s="12">
        <f t="shared" si="22"/>
        <v>0</v>
      </c>
      <c r="O108" s="12">
        <f t="shared" si="22"/>
        <v>0</v>
      </c>
      <c r="P108" s="12">
        <f t="shared" si="22"/>
        <v>0</v>
      </c>
      <c r="Q108" s="64">
        <f t="shared" si="22"/>
        <v>1836000</v>
      </c>
      <c r="R108" s="81"/>
    </row>
    <row r="109" spans="1:18" ht="15">
      <c r="A109" s="27"/>
      <c r="B109" s="7" t="s">
        <v>62</v>
      </c>
      <c r="C109" s="35"/>
      <c r="D109" s="36"/>
      <c r="E109" s="37"/>
      <c r="F109" s="12">
        <f aca="true" t="shared" si="23" ref="F109:Q109">F114+F119+F124+F129+F134</f>
        <v>0</v>
      </c>
      <c r="G109" s="12">
        <f t="shared" si="23"/>
        <v>0</v>
      </c>
      <c r="H109" s="12">
        <f t="shared" si="23"/>
        <v>0</v>
      </c>
      <c r="I109" s="12">
        <f t="shared" si="23"/>
        <v>0</v>
      </c>
      <c r="J109" s="12">
        <f t="shared" si="23"/>
        <v>0</v>
      </c>
      <c r="K109" s="12">
        <f t="shared" si="23"/>
        <v>0</v>
      </c>
      <c r="L109" s="12">
        <f t="shared" si="23"/>
        <v>0</v>
      </c>
      <c r="M109" s="12">
        <f t="shared" si="23"/>
        <v>0</v>
      </c>
      <c r="N109" s="12">
        <f t="shared" si="23"/>
        <v>0</v>
      </c>
      <c r="O109" s="12">
        <f t="shared" si="23"/>
        <v>0</v>
      </c>
      <c r="P109" s="12">
        <f t="shared" si="23"/>
        <v>0</v>
      </c>
      <c r="Q109" s="64">
        <f t="shared" si="23"/>
        <v>0</v>
      </c>
      <c r="R109" s="81"/>
    </row>
    <row r="110" spans="1:18" ht="15">
      <c r="A110" s="27"/>
      <c r="B110" s="7"/>
      <c r="C110" s="7"/>
      <c r="D110" s="7"/>
      <c r="E110" s="7"/>
      <c r="F110" s="12"/>
      <c r="G110" s="12"/>
      <c r="H110" s="12"/>
      <c r="I110" s="12"/>
      <c r="J110" s="12"/>
      <c r="K110" s="12"/>
      <c r="L110" s="12"/>
      <c r="M110" s="12"/>
      <c r="N110" s="64"/>
      <c r="O110" s="64"/>
      <c r="P110" s="64"/>
      <c r="Q110" s="64"/>
      <c r="R110" s="81"/>
    </row>
    <row r="111" spans="1:18" ht="15">
      <c r="A111" s="122" t="s">
        <v>2</v>
      </c>
      <c r="B111" s="124" t="s">
        <v>74</v>
      </c>
      <c r="C111" s="126" t="s">
        <v>75</v>
      </c>
      <c r="D111" s="128">
        <v>2010</v>
      </c>
      <c r="E111" s="128">
        <v>2011</v>
      </c>
      <c r="F111" s="120">
        <f aca="true" t="shared" si="24" ref="F111:K111">SUM(F113:F114)</f>
        <v>311974</v>
      </c>
      <c r="G111" s="120">
        <f t="shared" si="24"/>
        <v>43487</v>
      </c>
      <c r="H111" s="120">
        <f t="shared" si="24"/>
        <v>86974</v>
      </c>
      <c r="I111" s="120">
        <f t="shared" si="24"/>
        <v>43487</v>
      </c>
      <c r="J111" s="120">
        <f t="shared" si="24"/>
        <v>150000</v>
      </c>
      <c r="K111" s="120">
        <f t="shared" si="24"/>
        <v>75000</v>
      </c>
      <c r="L111" s="120"/>
      <c r="M111" s="116"/>
      <c r="N111" s="73"/>
      <c r="O111" s="73"/>
      <c r="P111" s="73"/>
      <c r="Q111" s="118"/>
      <c r="R111" s="81"/>
    </row>
    <row r="112" spans="1:18" ht="15">
      <c r="A112" s="123"/>
      <c r="B112" s="125"/>
      <c r="C112" s="127"/>
      <c r="D112" s="129"/>
      <c r="E112" s="129"/>
      <c r="F112" s="121"/>
      <c r="G112" s="121"/>
      <c r="H112" s="121"/>
      <c r="I112" s="121"/>
      <c r="J112" s="121"/>
      <c r="K112" s="121"/>
      <c r="L112" s="121"/>
      <c r="M112" s="117"/>
      <c r="N112" s="74"/>
      <c r="O112" s="74"/>
      <c r="P112" s="74"/>
      <c r="Q112" s="119"/>
      <c r="R112" s="81"/>
    </row>
    <row r="113" spans="1:18" ht="15">
      <c r="A113" s="44"/>
      <c r="B113" s="7" t="s">
        <v>61</v>
      </c>
      <c r="C113" s="32"/>
      <c r="D113" s="33"/>
      <c r="E113" s="34"/>
      <c r="F113" s="12">
        <f>SUM(J113:P113)+H113</f>
        <v>311974</v>
      </c>
      <c r="G113" s="12">
        <v>43487</v>
      </c>
      <c r="H113" s="12">
        <f>G113+I113</f>
        <v>86974</v>
      </c>
      <c r="I113" s="12">
        <v>43487</v>
      </c>
      <c r="J113" s="12">
        <v>150000</v>
      </c>
      <c r="K113" s="12">
        <v>75000</v>
      </c>
      <c r="L113" s="12"/>
      <c r="M113" s="12"/>
      <c r="N113" s="64"/>
      <c r="O113" s="64"/>
      <c r="P113" s="64"/>
      <c r="Q113" s="64">
        <f>J113+K113</f>
        <v>225000</v>
      </c>
      <c r="R113" s="81"/>
    </row>
    <row r="114" spans="1:18" ht="15">
      <c r="A114" s="44"/>
      <c r="B114" s="7" t="s">
        <v>62</v>
      </c>
      <c r="C114" s="35"/>
      <c r="D114" s="36"/>
      <c r="E114" s="37"/>
      <c r="F114" s="12">
        <f>SUM(J114:P114)+H114</f>
        <v>0</v>
      </c>
      <c r="G114" s="12">
        <v>0</v>
      </c>
      <c r="H114" s="12">
        <f>G114+I114</f>
        <v>0</v>
      </c>
      <c r="I114" s="12">
        <v>0</v>
      </c>
      <c r="J114" s="12"/>
      <c r="K114" s="12"/>
      <c r="L114" s="12"/>
      <c r="M114" s="12"/>
      <c r="N114" s="64"/>
      <c r="O114" s="64"/>
      <c r="P114" s="64"/>
      <c r="Q114" s="64"/>
      <c r="R114" s="81"/>
    </row>
    <row r="115" spans="1:18" ht="15">
      <c r="A115" s="44"/>
      <c r="B115" s="7"/>
      <c r="C115" s="48"/>
      <c r="D115" s="7"/>
      <c r="E115" s="7"/>
      <c r="F115" s="12"/>
      <c r="G115" s="12"/>
      <c r="H115" s="12"/>
      <c r="I115" s="12"/>
      <c r="J115" s="12"/>
      <c r="K115" s="12"/>
      <c r="L115" s="12"/>
      <c r="M115" s="12"/>
      <c r="N115" s="64"/>
      <c r="O115" s="64"/>
      <c r="P115" s="64"/>
      <c r="Q115" s="64"/>
      <c r="R115" s="81"/>
    </row>
    <row r="116" spans="1:18" ht="15">
      <c r="A116" s="122" t="s">
        <v>3</v>
      </c>
      <c r="B116" s="124" t="s">
        <v>94</v>
      </c>
      <c r="C116" s="126" t="s">
        <v>75</v>
      </c>
      <c r="D116" s="128"/>
      <c r="E116" s="128"/>
      <c r="F116" s="120">
        <f aca="true" t="shared" si="25" ref="F116:K116">SUM(F118:F119)</f>
        <v>870860.08</v>
      </c>
      <c r="G116" s="120">
        <f t="shared" si="25"/>
        <v>303795.36</v>
      </c>
      <c r="H116" s="120">
        <f t="shared" si="25"/>
        <v>470860.07999999996</v>
      </c>
      <c r="I116" s="120">
        <f t="shared" si="25"/>
        <v>167064.72</v>
      </c>
      <c r="J116" s="120">
        <f t="shared" si="25"/>
        <v>200000</v>
      </c>
      <c r="K116" s="120">
        <f t="shared" si="25"/>
        <v>200000</v>
      </c>
      <c r="L116" s="120"/>
      <c r="M116" s="116"/>
      <c r="N116" s="73"/>
      <c r="O116" s="73"/>
      <c r="P116" s="73"/>
      <c r="Q116" s="118"/>
      <c r="R116" s="81"/>
    </row>
    <row r="117" spans="1:18" ht="15">
      <c r="A117" s="123"/>
      <c r="B117" s="125"/>
      <c r="C117" s="127"/>
      <c r="D117" s="129"/>
      <c r="E117" s="129"/>
      <c r="F117" s="121"/>
      <c r="G117" s="121"/>
      <c r="H117" s="121"/>
      <c r="I117" s="121"/>
      <c r="J117" s="121"/>
      <c r="K117" s="121"/>
      <c r="L117" s="121"/>
      <c r="M117" s="117"/>
      <c r="N117" s="74"/>
      <c r="O117" s="74"/>
      <c r="P117" s="74"/>
      <c r="Q117" s="119"/>
      <c r="R117" s="81"/>
    </row>
    <row r="118" spans="1:18" ht="15">
      <c r="A118" s="44"/>
      <c r="B118" s="7" t="s">
        <v>61</v>
      </c>
      <c r="C118" s="32"/>
      <c r="D118" s="33"/>
      <c r="E118" s="34"/>
      <c r="F118" s="12">
        <f>SUM(J118:P118)+H118</f>
        <v>870860.08</v>
      </c>
      <c r="G118" s="12">
        <v>303795.36</v>
      </c>
      <c r="H118" s="12">
        <f>G118+I118</f>
        <v>470860.07999999996</v>
      </c>
      <c r="I118" s="12">
        <v>167064.72</v>
      </c>
      <c r="J118" s="12">
        <v>200000</v>
      </c>
      <c r="K118" s="12">
        <v>200000</v>
      </c>
      <c r="L118" s="12"/>
      <c r="M118" s="12"/>
      <c r="N118" s="64"/>
      <c r="O118" s="64"/>
      <c r="P118" s="64"/>
      <c r="Q118" s="64">
        <f>J118+K118</f>
        <v>400000</v>
      </c>
      <c r="R118" s="81"/>
    </row>
    <row r="119" spans="1:18" ht="15">
      <c r="A119" s="44"/>
      <c r="B119" s="7" t="s">
        <v>62</v>
      </c>
      <c r="C119" s="35"/>
      <c r="D119" s="36"/>
      <c r="E119" s="37"/>
      <c r="F119" s="12">
        <f>SUM(J119:P119)+H119</f>
        <v>0</v>
      </c>
      <c r="G119" s="12">
        <v>0</v>
      </c>
      <c r="H119" s="12">
        <f>G119+I119</f>
        <v>0</v>
      </c>
      <c r="I119" s="12">
        <v>0</v>
      </c>
      <c r="J119" s="12"/>
      <c r="K119" s="12"/>
      <c r="L119" s="12"/>
      <c r="M119" s="12"/>
      <c r="N119" s="64"/>
      <c r="O119" s="64"/>
      <c r="P119" s="64"/>
      <c r="Q119" s="64"/>
      <c r="R119" s="81"/>
    </row>
    <row r="120" spans="1:18" ht="15">
      <c r="A120" s="27"/>
      <c r="B120" s="7"/>
      <c r="C120" s="28"/>
      <c r="D120" s="7"/>
      <c r="E120" s="7"/>
      <c r="F120" s="12"/>
      <c r="G120" s="12"/>
      <c r="H120" s="12"/>
      <c r="I120" s="12"/>
      <c r="J120" s="12"/>
      <c r="K120" s="12"/>
      <c r="L120" s="12"/>
      <c r="M120" s="12"/>
      <c r="N120" s="64"/>
      <c r="O120" s="64"/>
      <c r="P120" s="64"/>
      <c r="Q120" s="64"/>
      <c r="R120" s="81"/>
    </row>
    <row r="121" spans="1:18" ht="15">
      <c r="A121" s="122" t="s">
        <v>4</v>
      </c>
      <c r="B121" s="124" t="s">
        <v>92</v>
      </c>
      <c r="C121" s="126" t="s">
        <v>75</v>
      </c>
      <c r="D121" s="128"/>
      <c r="E121" s="128"/>
      <c r="F121" s="120">
        <f aca="true" t="shared" si="26" ref="F121:K121">SUM(F123:F124)</f>
        <v>1009900</v>
      </c>
      <c r="G121" s="120">
        <f t="shared" si="26"/>
        <v>129920</v>
      </c>
      <c r="H121" s="120">
        <f t="shared" si="26"/>
        <v>298900</v>
      </c>
      <c r="I121" s="120">
        <f t="shared" si="26"/>
        <v>168980</v>
      </c>
      <c r="J121" s="120">
        <f t="shared" si="26"/>
        <v>450000</v>
      </c>
      <c r="K121" s="120">
        <f t="shared" si="26"/>
        <v>261000</v>
      </c>
      <c r="L121" s="120"/>
      <c r="M121" s="116"/>
      <c r="N121" s="73"/>
      <c r="O121" s="73"/>
      <c r="P121" s="73"/>
      <c r="Q121" s="118"/>
      <c r="R121" s="81"/>
    </row>
    <row r="122" spans="1:18" ht="15">
      <c r="A122" s="123"/>
      <c r="B122" s="125"/>
      <c r="C122" s="127"/>
      <c r="D122" s="129"/>
      <c r="E122" s="129"/>
      <c r="F122" s="121"/>
      <c r="G122" s="121"/>
      <c r="H122" s="121"/>
      <c r="I122" s="121"/>
      <c r="J122" s="121"/>
      <c r="K122" s="121"/>
      <c r="L122" s="121"/>
      <c r="M122" s="117"/>
      <c r="N122" s="74"/>
      <c r="O122" s="74"/>
      <c r="P122" s="74"/>
      <c r="Q122" s="119"/>
      <c r="R122" s="81"/>
    </row>
    <row r="123" spans="1:18" ht="15">
      <c r="A123" s="44"/>
      <c r="B123" s="7" t="s">
        <v>61</v>
      </c>
      <c r="C123" s="32"/>
      <c r="D123" s="33"/>
      <c r="E123" s="34"/>
      <c r="F123" s="12">
        <f>SUM(J123:P123)+H123</f>
        <v>1009900</v>
      </c>
      <c r="G123" s="12">
        <v>129920</v>
      </c>
      <c r="H123" s="12">
        <f>G123+I123</f>
        <v>298900</v>
      </c>
      <c r="I123" s="12">
        <v>168980</v>
      </c>
      <c r="J123" s="12">
        <v>450000</v>
      </c>
      <c r="K123" s="12">
        <v>261000</v>
      </c>
      <c r="L123" s="12"/>
      <c r="M123" s="12"/>
      <c r="N123" s="64"/>
      <c r="O123" s="64"/>
      <c r="P123" s="64"/>
      <c r="Q123" s="64">
        <f>J123+K123</f>
        <v>711000</v>
      </c>
      <c r="R123" s="81"/>
    </row>
    <row r="124" spans="1:18" ht="15">
      <c r="A124" s="44"/>
      <c r="B124" s="7" t="s">
        <v>62</v>
      </c>
      <c r="C124" s="35"/>
      <c r="D124" s="36"/>
      <c r="E124" s="37"/>
      <c r="F124" s="12">
        <f>SUM(J124:P124)+H124</f>
        <v>0</v>
      </c>
      <c r="G124" s="12">
        <v>0</v>
      </c>
      <c r="H124" s="12">
        <f>G124+I124</f>
        <v>0</v>
      </c>
      <c r="I124" s="12">
        <v>0</v>
      </c>
      <c r="J124" s="12"/>
      <c r="K124" s="12"/>
      <c r="L124" s="12"/>
      <c r="M124" s="12"/>
      <c r="N124" s="64"/>
      <c r="O124" s="64"/>
      <c r="P124" s="64"/>
      <c r="Q124" s="64"/>
      <c r="R124" s="81"/>
    </row>
    <row r="125" spans="1:18" ht="15">
      <c r="A125" s="27"/>
      <c r="B125" s="7"/>
      <c r="C125" s="28"/>
      <c r="D125" s="7"/>
      <c r="E125" s="7"/>
      <c r="F125" s="12"/>
      <c r="G125" s="12"/>
      <c r="H125" s="12"/>
      <c r="I125" s="12"/>
      <c r="J125" s="12"/>
      <c r="K125" s="12"/>
      <c r="L125" s="12"/>
      <c r="M125" s="12"/>
      <c r="N125" s="64"/>
      <c r="O125" s="64"/>
      <c r="P125" s="64"/>
      <c r="Q125" s="64"/>
      <c r="R125" s="81"/>
    </row>
    <row r="126" spans="1:18" ht="15">
      <c r="A126" s="122" t="s">
        <v>5</v>
      </c>
      <c r="B126" s="124" t="s">
        <v>109</v>
      </c>
      <c r="C126" s="126" t="s">
        <v>75</v>
      </c>
      <c r="D126" s="128"/>
      <c r="E126" s="128"/>
      <c r="F126" s="120">
        <f aca="true" t="shared" si="27" ref="F126:K126">SUM(F128:F129)</f>
        <v>200000</v>
      </c>
      <c r="G126" s="120">
        <f t="shared" si="27"/>
        <v>0</v>
      </c>
      <c r="H126" s="120">
        <f t="shared" si="27"/>
        <v>0</v>
      </c>
      <c r="I126" s="120">
        <f t="shared" si="27"/>
        <v>0</v>
      </c>
      <c r="J126" s="120">
        <f t="shared" si="27"/>
        <v>70000</v>
      </c>
      <c r="K126" s="120">
        <f t="shared" si="27"/>
        <v>130000</v>
      </c>
      <c r="L126" s="120"/>
      <c r="M126" s="116"/>
      <c r="N126" s="106"/>
      <c r="O126" s="106"/>
      <c r="P126" s="106"/>
      <c r="Q126" s="118"/>
      <c r="R126" s="81"/>
    </row>
    <row r="127" spans="1:18" ht="15">
      <c r="A127" s="123"/>
      <c r="B127" s="125"/>
      <c r="C127" s="127"/>
      <c r="D127" s="129"/>
      <c r="E127" s="129"/>
      <c r="F127" s="121"/>
      <c r="G127" s="121"/>
      <c r="H127" s="121"/>
      <c r="I127" s="121"/>
      <c r="J127" s="121"/>
      <c r="K127" s="121"/>
      <c r="L127" s="121"/>
      <c r="M127" s="117"/>
      <c r="N127" s="107"/>
      <c r="O127" s="107"/>
      <c r="P127" s="107"/>
      <c r="Q127" s="119"/>
      <c r="R127" s="81"/>
    </row>
    <row r="128" spans="1:18" ht="15">
      <c r="A128" s="44"/>
      <c r="B128" s="7" t="s">
        <v>61</v>
      </c>
      <c r="C128" s="32"/>
      <c r="D128" s="33"/>
      <c r="E128" s="34"/>
      <c r="F128" s="12">
        <f>SUM(J128:P128)+H128</f>
        <v>200000</v>
      </c>
      <c r="G128" s="12"/>
      <c r="H128" s="12">
        <f>G128+I128</f>
        <v>0</v>
      </c>
      <c r="I128" s="12"/>
      <c r="J128" s="12">
        <v>70000</v>
      </c>
      <c r="K128" s="12">
        <v>130000</v>
      </c>
      <c r="L128" s="12"/>
      <c r="M128" s="12"/>
      <c r="N128" s="64"/>
      <c r="O128" s="64"/>
      <c r="P128" s="64"/>
      <c r="Q128" s="64">
        <f>J128+K128</f>
        <v>200000</v>
      </c>
      <c r="R128" s="81"/>
    </row>
    <row r="129" spans="1:18" ht="15">
      <c r="A129" s="44"/>
      <c r="B129" s="7" t="s">
        <v>62</v>
      </c>
      <c r="C129" s="35"/>
      <c r="D129" s="36"/>
      <c r="E129" s="37"/>
      <c r="F129" s="12">
        <f>SUM(J129:P129)+H129</f>
        <v>0</v>
      </c>
      <c r="G129" s="12">
        <v>0</v>
      </c>
      <c r="H129" s="12">
        <f>G129+I129</f>
        <v>0</v>
      </c>
      <c r="I129" s="12">
        <v>0</v>
      </c>
      <c r="J129" s="12"/>
      <c r="K129" s="12"/>
      <c r="L129" s="12"/>
      <c r="M129" s="12"/>
      <c r="N129" s="64"/>
      <c r="O129" s="64"/>
      <c r="P129" s="64"/>
      <c r="Q129" s="64"/>
      <c r="R129" s="81"/>
    </row>
    <row r="130" spans="1:18" ht="15">
      <c r="A130" s="27"/>
      <c r="B130" s="7"/>
      <c r="C130" s="28"/>
      <c r="D130" s="7"/>
      <c r="E130" s="7"/>
      <c r="F130" s="12"/>
      <c r="G130" s="12"/>
      <c r="H130" s="12"/>
      <c r="I130" s="12"/>
      <c r="J130" s="12"/>
      <c r="K130" s="12"/>
      <c r="L130" s="12"/>
      <c r="M130" s="12"/>
      <c r="N130" s="64"/>
      <c r="O130" s="64"/>
      <c r="P130" s="64"/>
      <c r="Q130" s="64"/>
      <c r="R130" s="81"/>
    </row>
    <row r="131" spans="1:18" ht="15">
      <c r="A131" s="122" t="s">
        <v>6</v>
      </c>
      <c r="B131" s="124" t="s">
        <v>93</v>
      </c>
      <c r="C131" s="126" t="s">
        <v>75</v>
      </c>
      <c r="D131" s="128"/>
      <c r="E131" s="128"/>
      <c r="F131" s="120">
        <f>SUM(F133:F134)</f>
        <v>615325.05</v>
      </c>
      <c r="G131" s="120">
        <f>SUM(G133:G134)</f>
        <v>262362</v>
      </c>
      <c r="H131" s="120">
        <f>SUM(H133:H134)</f>
        <v>315325.05</v>
      </c>
      <c r="I131" s="120">
        <f>SUM(I133:I134)</f>
        <v>52963.05</v>
      </c>
      <c r="J131" s="120">
        <f>SUM(J133:J134)</f>
        <v>300000</v>
      </c>
      <c r="K131" s="120"/>
      <c r="L131" s="120"/>
      <c r="M131" s="116"/>
      <c r="N131" s="73"/>
      <c r="O131" s="73"/>
      <c r="P131" s="73"/>
      <c r="Q131" s="118"/>
      <c r="R131" s="81"/>
    </row>
    <row r="132" spans="1:18" ht="15">
      <c r="A132" s="123"/>
      <c r="B132" s="125"/>
      <c r="C132" s="127"/>
      <c r="D132" s="129"/>
      <c r="E132" s="129"/>
      <c r="F132" s="121"/>
      <c r="G132" s="121"/>
      <c r="H132" s="121"/>
      <c r="I132" s="121"/>
      <c r="J132" s="121"/>
      <c r="K132" s="121"/>
      <c r="L132" s="121"/>
      <c r="M132" s="117"/>
      <c r="N132" s="74"/>
      <c r="O132" s="74"/>
      <c r="P132" s="74"/>
      <c r="Q132" s="119"/>
      <c r="R132" s="81"/>
    </row>
    <row r="133" spans="1:18" ht="15">
      <c r="A133" s="44"/>
      <c r="B133" s="7" t="s">
        <v>61</v>
      </c>
      <c r="C133" s="32"/>
      <c r="D133" s="33"/>
      <c r="E133" s="34"/>
      <c r="F133" s="12">
        <f>SUM(J133:P133)+H133</f>
        <v>615325.05</v>
      </c>
      <c r="G133" s="12">
        <v>262362</v>
      </c>
      <c r="H133" s="12">
        <f>G133+I133</f>
        <v>315325.05</v>
      </c>
      <c r="I133" s="12">
        <v>52963.05</v>
      </c>
      <c r="J133" s="12">
        <v>300000</v>
      </c>
      <c r="K133" s="12"/>
      <c r="L133" s="12"/>
      <c r="M133" s="12"/>
      <c r="N133" s="64"/>
      <c r="O133" s="64"/>
      <c r="P133" s="64"/>
      <c r="Q133" s="64">
        <f>J133+K133</f>
        <v>300000</v>
      </c>
      <c r="R133" s="81"/>
    </row>
    <row r="134" spans="1:18" ht="15">
      <c r="A134" s="44"/>
      <c r="B134" s="7" t="s">
        <v>62</v>
      </c>
      <c r="C134" s="35"/>
      <c r="D134" s="36"/>
      <c r="E134" s="37"/>
      <c r="F134" s="12">
        <f>SUM(J134:P134)+H134</f>
        <v>0</v>
      </c>
      <c r="G134" s="12">
        <v>0</v>
      </c>
      <c r="H134" s="12">
        <f>G134+I134</f>
        <v>0</v>
      </c>
      <c r="I134" s="12">
        <v>0</v>
      </c>
      <c r="J134" s="12"/>
      <c r="K134" s="12"/>
      <c r="L134" s="12"/>
      <c r="M134" s="12"/>
      <c r="N134" s="64"/>
      <c r="O134" s="64"/>
      <c r="P134" s="64"/>
      <c r="Q134" s="64"/>
      <c r="R134" s="81"/>
    </row>
    <row r="135" spans="1:18" ht="15">
      <c r="A135" s="27"/>
      <c r="B135" s="7"/>
      <c r="C135" s="28"/>
      <c r="D135" s="7"/>
      <c r="E135" s="7"/>
      <c r="F135" s="12"/>
      <c r="G135" s="12"/>
      <c r="H135" s="12"/>
      <c r="I135" s="12"/>
      <c r="J135" s="12"/>
      <c r="K135" s="12"/>
      <c r="L135" s="12"/>
      <c r="M135" s="12"/>
      <c r="N135" s="64"/>
      <c r="O135" s="64"/>
      <c r="P135" s="64"/>
      <c r="Q135" s="64"/>
      <c r="R135" s="81"/>
    </row>
    <row r="136" spans="1:18" ht="37.5">
      <c r="A136" s="29" t="s">
        <v>76</v>
      </c>
      <c r="B136" s="50" t="s">
        <v>77</v>
      </c>
      <c r="C136" s="40"/>
      <c r="D136" s="41"/>
      <c r="E136" s="42"/>
      <c r="F136" s="31">
        <f>F137</f>
        <v>0</v>
      </c>
      <c r="G136" s="31">
        <f>G137</f>
        <v>0</v>
      </c>
      <c r="H136" s="31">
        <f>H137</f>
        <v>0</v>
      </c>
      <c r="I136" s="31">
        <f aca="true" t="shared" si="28" ref="I136:Q136">I137</f>
        <v>0</v>
      </c>
      <c r="J136" s="31">
        <f t="shared" si="28"/>
        <v>0</v>
      </c>
      <c r="K136" s="31">
        <f t="shared" si="28"/>
        <v>0</v>
      </c>
      <c r="L136" s="31">
        <f t="shared" si="28"/>
        <v>0</v>
      </c>
      <c r="M136" s="31">
        <f t="shared" si="28"/>
        <v>0</v>
      </c>
      <c r="N136" s="31">
        <f t="shared" si="28"/>
        <v>0</v>
      </c>
      <c r="O136" s="31">
        <f t="shared" si="28"/>
        <v>0</v>
      </c>
      <c r="P136" s="31">
        <f t="shared" si="28"/>
        <v>0</v>
      </c>
      <c r="Q136" s="79">
        <f t="shared" si="28"/>
        <v>0</v>
      </c>
      <c r="R136" s="81"/>
    </row>
    <row r="137" spans="1:18" ht="15">
      <c r="A137" s="27"/>
      <c r="B137" s="7" t="s">
        <v>61</v>
      </c>
      <c r="C137" s="28"/>
      <c r="D137" s="7"/>
      <c r="E137" s="7"/>
      <c r="F137" s="12">
        <f>F140+F143</f>
        <v>0</v>
      </c>
      <c r="G137" s="12">
        <v>0</v>
      </c>
      <c r="H137" s="12">
        <v>0</v>
      </c>
      <c r="I137" s="12">
        <f aca="true" t="shared" si="29" ref="I137:Q137">I140+I143</f>
        <v>0</v>
      </c>
      <c r="J137" s="12">
        <f t="shared" si="29"/>
        <v>0</v>
      </c>
      <c r="K137" s="12">
        <f t="shared" si="29"/>
        <v>0</v>
      </c>
      <c r="L137" s="12">
        <f t="shared" si="29"/>
        <v>0</v>
      </c>
      <c r="M137" s="12">
        <f t="shared" si="29"/>
        <v>0</v>
      </c>
      <c r="N137" s="12">
        <f t="shared" si="29"/>
        <v>0</v>
      </c>
      <c r="O137" s="12">
        <f t="shared" si="29"/>
        <v>0</v>
      </c>
      <c r="P137" s="12">
        <f t="shared" si="29"/>
        <v>0</v>
      </c>
      <c r="Q137" s="64">
        <f t="shared" si="29"/>
        <v>0</v>
      </c>
      <c r="R137" s="81"/>
    </row>
    <row r="138" spans="1:18" ht="15">
      <c r="A138" s="27"/>
      <c r="B138" s="7"/>
      <c r="C138" s="28"/>
      <c r="D138" s="7"/>
      <c r="E138" s="7"/>
      <c r="F138" s="12"/>
      <c r="G138" s="12"/>
      <c r="H138" s="12"/>
      <c r="I138" s="12"/>
      <c r="J138" s="12"/>
      <c r="K138" s="12"/>
      <c r="L138" s="12"/>
      <c r="M138" s="12"/>
      <c r="N138" s="64"/>
      <c r="O138" s="64"/>
      <c r="P138" s="64"/>
      <c r="Q138" s="64"/>
      <c r="R138" s="81"/>
    </row>
    <row r="139" spans="1:18" ht="15">
      <c r="A139" s="51" t="s">
        <v>2</v>
      </c>
      <c r="B139" s="9" t="s">
        <v>78</v>
      </c>
      <c r="C139" s="52"/>
      <c r="D139" s="9"/>
      <c r="E139" s="9"/>
      <c r="F139" s="10">
        <f>F140</f>
        <v>0</v>
      </c>
      <c r="G139" s="10">
        <f>G140</f>
        <v>0</v>
      </c>
      <c r="H139" s="10">
        <f>H140</f>
        <v>0</v>
      </c>
      <c r="I139" s="10">
        <f aca="true" t="shared" si="30" ref="I139:P139">I140</f>
        <v>0</v>
      </c>
      <c r="J139" s="10">
        <f t="shared" si="30"/>
        <v>0</v>
      </c>
      <c r="K139" s="10">
        <f t="shared" si="30"/>
        <v>0</v>
      </c>
      <c r="L139" s="10">
        <f t="shared" si="30"/>
        <v>0</v>
      </c>
      <c r="M139" s="10">
        <f t="shared" si="30"/>
        <v>0</v>
      </c>
      <c r="N139" s="10">
        <f t="shared" si="30"/>
        <v>0</v>
      </c>
      <c r="O139" s="10">
        <f t="shared" si="30"/>
        <v>0</v>
      </c>
      <c r="P139" s="10">
        <f t="shared" si="30"/>
        <v>0</v>
      </c>
      <c r="Q139" s="64"/>
      <c r="R139" s="81"/>
    </row>
    <row r="140" spans="1:18" ht="15">
      <c r="A140" s="44"/>
      <c r="B140" s="7" t="s">
        <v>61</v>
      </c>
      <c r="C140" s="48"/>
      <c r="D140" s="7"/>
      <c r="E140" s="7"/>
      <c r="F140" s="12">
        <f>SUM(G140:L140)</f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64"/>
      <c r="R140" s="81"/>
    </row>
    <row r="141" spans="1:18" ht="15">
      <c r="A141" s="44"/>
      <c r="B141" s="7"/>
      <c r="C141" s="7"/>
      <c r="D141" s="7"/>
      <c r="E141" s="7"/>
      <c r="F141" s="12"/>
      <c r="G141" s="12"/>
      <c r="H141" s="12"/>
      <c r="I141" s="12"/>
      <c r="J141" s="12"/>
      <c r="K141" s="12"/>
      <c r="L141" s="12"/>
      <c r="M141" s="12"/>
      <c r="N141" s="64"/>
      <c r="O141" s="64"/>
      <c r="P141" s="64"/>
      <c r="Q141" s="64"/>
      <c r="R141" s="81"/>
    </row>
    <row r="142" spans="1:18" ht="15">
      <c r="A142" s="51" t="s">
        <v>3</v>
      </c>
      <c r="B142" s="9" t="s">
        <v>79</v>
      </c>
      <c r="C142" s="52"/>
      <c r="D142" s="9"/>
      <c r="E142" s="9"/>
      <c r="F142" s="10">
        <f>F143</f>
        <v>0</v>
      </c>
      <c r="G142" s="10">
        <f>G143</f>
        <v>0</v>
      </c>
      <c r="H142" s="10">
        <f>H143</f>
        <v>0</v>
      </c>
      <c r="I142" s="10">
        <f aca="true" t="shared" si="31" ref="I142:P142">I143</f>
        <v>0</v>
      </c>
      <c r="J142" s="10">
        <f t="shared" si="31"/>
        <v>0</v>
      </c>
      <c r="K142" s="10">
        <f t="shared" si="31"/>
        <v>0</v>
      </c>
      <c r="L142" s="10">
        <f t="shared" si="31"/>
        <v>0</v>
      </c>
      <c r="M142" s="10">
        <f t="shared" si="31"/>
        <v>0</v>
      </c>
      <c r="N142" s="10">
        <f t="shared" si="31"/>
        <v>0</v>
      </c>
      <c r="O142" s="10">
        <f t="shared" si="31"/>
        <v>0</v>
      </c>
      <c r="P142" s="10">
        <f t="shared" si="31"/>
        <v>0</v>
      </c>
      <c r="Q142" s="64"/>
      <c r="R142" s="81"/>
    </row>
    <row r="143" spans="1:18" ht="15">
      <c r="A143" s="44"/>
      <c r="B143" s="7" t="s">
        <v>61</v>
      </c>
      <c r="C143" s="48"/>
      <c r="D143" s="7"/>
      <c r="E143" s="7"/>
      <c r="F143" s="12">
        <f>SUM(G143:L143)</f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64"/>
      <c r="R143" s="81"/>
    </row>
    <row r="144" spans="1:18" ht="15">
      <c r="A144" s="44"/>
      <c r="B144" s="7"/>
      <c r="C144" s="7"/>
      <c r="D144" s="7"/>
      <c r="E144" s="7"/>
      <c r="F144" s="12"/>
      <c r="G144" s="12"/>
      <c r="H144" s="12"/>
      <c r="I144" s="12"/>
      <c r="J144" s="12"/>
      <c r="K144" s="12"/>
      <c r="L144" s="12"/>
      <c r="M144" s="12"/>
      <c r="N144" s="64"/>
      <c r="O144" s="64"/>
      <c r="P144" s="64"/>
      <c r="Q144" s="64"/>
      <c r="R144" s="81"/>
    </row>
    <row r="145" spans="1:18" ht="15">
      <c r="A145" s="44"/>
      <c r="B145" s="7"/>
      <c r="C145" s="52"/>
      <c r="D145" s="7"/>
      <c r="E145" s="7"/>
      <c r="F145" s="12"/>
      <c r="G145" s="12"/>
      <c r="H145" s="12"/>
      <c r="I145" s="12"/>
      <c r="J145" s="12"/>
      <c r="K145" s="12"/>
      <c r="L145" s="12"/>
      <c r="M145" s="12"/>
      <c r="N145" s="64"/>
      <c r="O145" s="64"/>
      <c r="P145" s="64"/>
      <c r="Q145" s="64"/>
      <c r="R145" s="81"/>
    </row>
    <row r="146" spans="1:18" ht="15">
      <c r="A146" s="27"/>
      <c r="B146" s="7"/>
      <c r="C146" s="48"/>
      <c r="D146" s="7"/>
      <c r="E146" s="7"/>
      <c r="F146" s="12"/>
      <c r="G146" s="12"/>
      <c r="H146" s="12"/>
      <c r="I146" s="12"/>
      <c r="J146" s="12"/>
      <c r="K146" s="12"/>
      <c r="L146" s="12"/>
      <c r="M146" s="12"/>
      <c r="N146" s="64"/>
      <c r="O146" s="64"/>
      <c r="P146" s="64"/>
      <c r="Q146" s="64"/>
      <c r="R146" s="81"/>
    </row>
    <row r="147" spans="1:18" ht="15">
      <c r="A147" s="27"/>
      <c r="B147" s="7"/>
      <c r="C147" s="7"/>
      <c r="D147" s="7"/>
      <c r="E147" s="7"/>
      <c r="F147" s="12"/>
      <c r="G147" s="12"/>
      <c r="H147" s="12"/>
      <c r="I147" s="12"/>
      <c r="J147" s="12"/>
      <c r="K147" s="12"/>
      <c r="L147" s="12"/>
      <c r="M147" s="12"/>
      <c r="N147" s="64"/>
      <c r="O147" s="64"/>
      <c r="P147" s="64"/>
      <c r="Q147" s="64"/>
      <c r="R147" s="81"/>
    </row>
    <row r="148" spans="1:18" ht="23.25">
      <c r="A148" s="53" t="s">
        <v>80</v>
      </c>
      <c r="B148" s="54" t="s">
        <v>81</v>
      </c>
      <c r="C148" s="40"/>
      <c r="D148" s="41"/>
      <c r="E148" s="42"/>
      <c r="F148" s="31">
        <f aca="true" t="shared" si="32" ref="F148:Q148">F11+F107+F136</f>
        <v>38036841.21</v>
      </c>
      <c r="G148" s="31">
        <f t="shared" si="32"/>
        <v>2312454.36</v>
      </c>
      <c r="H148" s="31">
        <f t="shared" si="32"/>
        <v>15574126.8</v>
      </c>
      <c r="I148" s="31">
        <f t="shared" si="32"/>
        <v>13679586.77</v>
      </c>
      <c r="J148" s="31">
        <f t="shared" si="32"/>
        <v>13451604.9</v>
      </c>
      <c r="K148" s="31">
        <f t="shared" si="32"/>
        <v>4108932.44</v>
      </c>
      <c r="L148" s="31">
        <f t="shared" si="32"/>
        <v>4902177.07</v>
      </c>
      <c r="M148" s="31">
        <f t="shared" si="32"/>
        <v>0</v>
      </c>
      <c r="N148" s="31">
        <f t="shared" si="32"/>
        <v>0</v>
      </c>
      <c r="O148" s="31">
        <f t="shared" si="32"/>
        <v>0</v>
      </c>
      <c r="P148" s="31">
        <f t="shared" si="32"/>
        <v>0</v>
      </c>
      <c r="Q148" s="79">
        <f t="shared" si="32"/>
        <v>22462714.41</v>
      </c>
      <c r="R148" s="81"/>
    </row>
    <row r="149" spans="1:18" ht="23.25">
      <c r="A149" s="55"/>
      <c r="B149" s="56" t="s">
        <v>61</v>
      </c>
      <c r="C149" s="32"/>
      <c r="D149" s="33"/>
      <c r="E149" s="34"/>
      <c r="F149" s="31">
        <f aca="true" t="shared" si="33" ref="F149:Q149">F12+F108+F137</f>
        <v>4965089.13</v>
      </c>
      <c r="G149" s="31">
        <f t="shared" si="33"/>
        <v>1123736.3599999999</v>
      </c>
      <c r="H149" s="31">
        <f t="shared" si="33"/>
        <v>2088019.13</v>
      </c>
      <c r="I149" s="31">
        <f t="shared" si="33"/>
        <v>1447202.77</v>
      </c>
      <c r="J149" s="31">
        <f t="shared" si="33"/>
        <v>2087429</v>
      </c>
      <c r="K149" s="31">
        <f t="shared" si="33"/>
        <v>789641</v>
      </c>
      <c r="L149" s="31">
        <f t="shared" si="33"/>
        <v>0</v>
      </c>
      <c r="M149" s="31">
        <f t="shared" si="33"/>
        <v>0</v>
      </c>
      <c r="N149" s="31">
        <f t="shared" si="33"/>
        <v>0</v>
      </c>
      <c r="O149" s="31">
        <f t="shared" si="33"/>
        <v>0</v>
      </c>
      <c r="P149" s="31">
        <f t="shared" si="33"/>
        <v>0</v>
      </c>
      <c r="Q149" s="79">
        <f t="shared" si="33"/>
        <v>2877070</v>
      </c>
      <c r="R149" s="81"/>
    </row>
    <row r="150" spans="1:18" ht="23.25">
      <c r="A150" s="55"/>
      <c r="B150" s="56" t="s">
        <v>62</v>
      </c>
      <c r="C150" s="35"/>
      <c r="D150" s="36"/>
      <c r="E150" s="37"/>
      <c r="F150" s="31">
        <f aca="true" t="shared" si="34" ref="F150:Q150">F13+F109</f>
        <v>33071752.08</v>
      </c>
      <c r="G150" s="31">
        <f t="shared" si="34"/>
        <v>1188718</v>
      </c>
      <c r="H150" s="31">
        <f t="shared" si="34"/>
        <v>13486107.67</v>
      </c>
      <c r="I150" s="31">
        <f t="shared" si="34"/>
        <v>12232384</v>
      </c>
      <c r="J150" s="31">
        <f t="shared" si="34"/>
        <v>11364175.9</v>
      </c>
      <c r="K150" s="31">
        <f t="shared" si="34"/>
        <v>3319291.44</v>
      </c>
      <c r="L150" s="31">
        <f t="shared" si="34"/>
        <v>4902177.07</v>
      </c>
      <c r="M150" s="31">
        <f t="shared" si="34"/>
        <v>0</v>
      </c>
      <c r="N150" s="31">
        <f t="shared" si="34"/>
        <v>0</v>
      </c>
      <c r="O150" s="31">
        <f t="shared" si="34"/>
        <v>0</v>
      </c>
      <c r="P150" s="31">
        <f t="shared" si="34"/>
        <v>0</v>
      </c>
      <c r="Q150" s="79">
        <f t="shared" si="34"/>
        <v>19585644.41</v>
      </c>
      <c r="R150" s="81"/>
    </row>
    <row r="151" spans="1:18" ht="8.25" customHeight="1" thickBot="1">
      <c r="A151" s="57"/>
      <c r="B151" s="58"/>
      <c r="C151" s="58"/>
      <c r="D151" s="58"/>
      <c r="E151" s="58"/>
      <c r="F151" s="58"/>
      <c r="G151" s="71"/>
      <c r="H151" s="71"/>
      <c r="I151" s="71"/>
      <c r="J151" s="71"/>
      <c r="K151" s="71"/>
      <c r="L151" s="71"/>
      <c r="M151" s="71"/>
      <c r="N151" s="75"/>
      <c r="O151" s="75"/>
      <c r="P151" s="75"/>
      <c r="Q151" s="75"/>
      <c r="R151" s="81"/>
    </row>
    <row r="152" ht="9" customHeight="1" thickTop="1">
      <c r="A152" s="22"/>
    </row>
  </sheetData>
  <sheetProtection/>
  <mergeCells count="309"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F131:F132"/>
    <mergeCell ref="R54:R55"/>
    <mergeCell ref="F78:F79"/>
    <mergeCell ref="F83:F84"/>
    <mergeCell ref="F98:F99"/>
    <mergeCell ref="F102:F103"/>
    <mergeCell ref="F111:F112"/>
    <mergeCell ref="M63:M64"/>
    <mergeCell ref="H54:H55"/>
    <mergeCell ref="K54:K55"/>
    <mergeCell ref="A63:A64"/>
    <mergeCell ref="I54:I55"/>
    <mergeCell ref="J54:J55"/>
    <mergeCell ref="A78:A79"/>
    <mergeCell ref="B78:B79"/>
    <mergeCell ref="C78:C79"/>
    <mergeCell ref="D78:D79"/>
    <mergeCell ref="B63:B64"/>
    <mergeCell ref="C63:C64"/>
    <mergeCell ref="D63:D64"/>
    <mergeCell ref="N63:N64"/>
    <mergeCell ref="O63:O64"/>
    <mergeCell ref="P63:P64"/>
    <mergeCell ref="A54:A55"/>
    <mergeCell ref="B54:B55"/>
    <mergeCell ref="C54:C55"/>
    <mergeCell ref="D54:D55"/>
    <mergeCell ref="F54:F55"/>
    <mergeCell ref="F63:F64"/>
    <mergeCell ref="L54:L55"/>
    <mergeCell ref="E63:E64"/>
    <mergeCell ref="G63:G64"/>
    <mergeCell ref="G73:G74"/>
    <mergeCell ref="F73:F74"/>
    <mergeCell ref="Q63:Q64"/>
    <mergeCell ref="I63:I64"/>
    <mergeCell ref="J63:J64"/>
    <mergeCell ref="K63:K64"/>
    <mergeCell ref="L63:L64"/>
    <mergeCell ref="I73:I74"/>
    <mergeCell ref="A73:A74"/>
    <mergeCell ref="B73:B74"/>
    <mergeCell ref="C73:C74"/>
    <mergeCell ref="D73:D74"/>
    <mergeCell ref="E73:E74"/>
    <mergeCell ref="A131:A132"/>
    <mergeCell ref="B131:B132"/>
    <mergeCell ref="C131:C132"/>
    <mergeCell ref="D131:D132"/>
    <mergeCell ref="E131:E132"/>
    <mergeCell ref="A121:A122"/>
    <mergeCell ref="A126:A127"/>
    <mergeCell ref="B126:B127"/>
    <mergeCell ref="C126:C127"/>
    <mergeCell ref="D126:D127"/>
    <mergeCell ref="J102:J103"/>
    <mergeCell ref="I116:I117"/>
    <mergeCell ref="I111:I112"/>
    <mergeCell ref="J111:J112"/>
    <mergeCell ref="A116:A117"/>
    <mergeCell ref="K73:K74"/>
    <mergeCell ref="I78:I79"/>
    <mergeCell ref="J78:J79"/>
    <mergeCell ref="I102:I103"/>
    <mergeCell ref="K102:K103"/>
    <mergeCell ref="J83:J84"/>
    <mergeCell ref="K83:K84"/>
    <mergeCell ref="D121:D122"/>
    <mergeCell ref="E121:E122"/>
    <mergeCell ref="D111:D112"/>
    <mergeCell ref="F121:F122"/>
    <mergeCell ref="B116:B117"/>
    <mergeCell ref="C116:C117"/>
    <mergeCell ref="D116:D117"/>
    <mergeCell ref="M98:M99"/>
    <mergeCell ref="H63:H64"/>
    <mergeCell ref="H73:H74"/>
    <mergeCell ref="K78:K79"/>
    <mergeCell ref="L98:L99"/>
    <mergeCell ref="L73:L74"/>
    <mergeCell ref="I98:I99"/>
    <mergeCell ref="J98:J99"/>
    <mergeCell ref="K98:K99"/>
    <mergeCell ref="I83:I84"/>
    <mergeCell ref="G131:G132"/>
    <mergeCell ref="L121:L122"/>
    <mergeCell ref="M121:M122"/>
    <mergeCell ref="I121:I122"/>
    <mergeCell ref="H121:H122"/>
    <mergeCell ref="G121:G122"/>
    <mergeCell ref="H131:H132"/>
    <mergeCell ref="J131:J132"/>
    <mergeCell ref="K131:K132"/>
    <mergeCell ref="L131:L132"/>
    <mergeCell ref="Q98:Q99"/>
    <mergeCell ref="L102:L103"/>
    <mergeCell ref="M102:M103"/>
    <mergeCell ref="Q102:Q103"/>
    <mergeCell ref="L78:L79"/>
    <mergeCell ref="M78:M79"/>
    <mergeCell ref="N102:N103"/>
    <mergeCell ref="O102:O103"/>
    <mergeCell ref="P102:P103"/>
    <mergeCell ref="Q83:Q84"/>
    <mergeCell ref="Q131:Q132"/>
    <mergeCell ref="Q121:Q122"/>
    <mergeCell ref="Q78:Q79"/>
    <mergeCell ref="H78:H79"/>
    <mergeCell ref="H83:H84"/>
    <mergeCell ref="H98:H99"/>
    <mergeCell ref="H102:H103"/>
    <mergeCell ref="H111:H112"/>
    <mergeCell ref="H116:H117"/>
    <mergeCell ref="I131:I132"/>
    <mergeCell ref="M131:M132"/>
    <mergeCell ref="J121:J122"/>
    <mergeCell ref="K121:K122"/>
    <mergeCell ref="I126:I127"/>
    <mergeCell ref="J126:J127"/>
    <mergeCell ref="K126:K127"/>
    <mergeCell ref="L126:L127"/>
    <mergeCell ref="M126:M127"/>
    <mergeCell ref="G116:G117"/>
    <mergeCell ref="F116:F117"/>
    <mergeCell ref="Q111:Q112"/>
    <mergeCell ref="L111:L112"/>
    <mergeCell ref="M111:M112"/>
    <mergeCell ref="L116:L117"/>
    <mergeCell ref="M116:M117"/>
    <mergeCell ref="Q116:Q117"/>
    <mergeCell ref="K111:K112"/>
    <mergeCell ref="A111:A112"/>
    <mergeCell ref="B111:B112"/>
    <mergeCell ref="J116:J117"/>
    <mergeCell ref="K116:K117"/>
    <mergeCell ref="G111:G112"/>
    <mergeCell ref="A102:A103"/>
    <mergeCell ref="B102:B103"/>
    <mergeCell ref="C102:C103"/>
    <mergeCell ref="D102:D103"/>
    <mergeCell ref="E102:E103"/>
    <mergeCell ref="A98:A99"/>
    <mergeCell ref="B98:B99"/>
    <mergeCell ref="C98:C99"/>
    <mergeCell ref="D98:D99"/>
    <mergeCell ref="E98:E99"/>
    <mergeCell ref="G98:G99"/>
    <mergeCell ref="A83:A84"/>
    <mergeCell ref="B83:B84"/>
    <mergeCell ref="C83:C84"/>
    <mergeCell ref="D83:D84"/>
    <mergeCell ref="E83:E84"/>
    <mergeCell ref="G83:G84"/>
    <mergeCell ref="M24:M25"/>
    <mergeCell ref="Q24:Q25"/>
    <mergeCell ref="Q29:Q30"/>
    <mergeCell ref="L24:L25"/>
    <mergeCell ref="Q34:Q35"/>
    <mergeCell ref="Q54:Q55"/>
    <mergeCell ref="M54:M55"/>
    <mergeCell ref="M34:M35"/>
    <mergeCell ref="M29:M30"/>
    <mergeCell ref="K49:K50"/>
    <mergeCell ref="L49:L50"/>
    <mergeCell ref="M49:M50"/>
    <mergeCell ref="Q49:Q50"/>
    <mergeCell ref="M39:M40"/>
    <mergeCell ref="Q39:Q40"/>
    <mergeCell ref="A49:A50"/>
    <mergeCell ref="B49:B50"/>
    <mergeCell ref="C49:C50"/>
    <mergeCell ref="D49:D50"/>
    <mergeCell ref="E49:E50"/>
    <mergeCell ref="I49:I50"/>
    <mergeCell ref="B29:B30"/>
    <mergeCell ref="C29:C30"/>
    <mergeCell ref="J49:J50"/>
    <mergeCell ref="D29:D30"/>
    <mergeCell ref="E29:E30"/>
    <mergeCell ref="I29:I30"/>
    <mergeCell ref="J29:J30"/>
    <mergeCell ref="F29:F30"/>
    <mergeCell ref="F34:F35"/>
    <mergeCell ref="F49:F50"/>
    <mergeCell ref="A24:A25"/>
    <mergeCell ref="B24:B25"/>
    <mergeCell ref="C24:C25"/>
    <mergeCell ref="D24:D25"/>
    <mergeCell ref="A29:A30"/>
    <mergeCell ref="H29:H30"/>
    <mergeCell ref="E24:E25"/>
    <mergeCell ref="G24:G25"/>
    <mergeCell ref="G29:G30"/>
    <mergeCell ref="F24:F25"/>
    <mergeCell ref="I24:I25"/>
    <mergeCell ref="J24:J25"/>
    <mergeCell ref="H24:H25"/>
    <mergeCell ref="K24:K25"/>
    <mergeCell ref="A1:Q1"/>
    <mergeCell ref="J2:Q2"/>
    <mergeCell ref="D8:E8"/>
    <mergeCell ref="I8:M8"/>
    <mergeCell ref="C11:E11"/>
    <mergeCell ref="A19:A20"/>
    <mergeCell ref="B19:B20"/>
    <mergeCell ref="C19:C20"/>
    <mergeCell ref="D19:D20"/>
    <mergeCell ref="E19:E20"/>
    <mergeCell ref="Q19:Q20"/>
    <mergeCell ref="G19:G20"/>
    <mergeCell ref="I19:I20"/>
    <mergeCell ref="J19:J20"/>
    <mergeCell ref="K19:K20"/>
    <mergeCell ref="F19:F20"/>
    <mergeCell ref="L19:L20"/>
    <mergeCell ref="M19:M20"/>
    <mergeCell ref="H19:H20"/>
    <mergeCell ref="E34:E35"/>
    <mergeCell ref="G34:G35"/>
    <mergeCell ref="K34:K35"/>
    <mergeCell ref="L34:L35"/>
    <mergeCell ref="J34:J35"/>
    <mergeCell ref="K29:K30"/>
    <mergeCell ref="L29:L30"/>
    <mergeCell ref="H126:H127"/>
    <mergeCell ref="A34:A35"/>
    <mergeCell ref="B34:B35"/>
    <mergeCell ref="Q126:Q127"/>
    <mergeCell ref="H34:H35"/>
    <mergeCell ref="I34:I35"/>
    <mergeCell ref="C34:C35"/>
    <mergeCell ref="D34:D35"/>
    <mergeCell ref="G49:G50"/>
    <mergeCell ref="H49:H50"/>
    <mergeCell ref="G126:G127"/>
    <mergeCell ref="E111:E112"/>
    <mergeCell ref="G102:G103"/>
    <mergeCell ref="E54:E55"/>
    <mergeCell ref="G54:G55"/>
    <mergeCell ref="E78:E79"/>
    <mergeCell ref="G78:G79"/>
    <mergeCell ref="G88:G89"/>
    <mergeCell ref="F93:F94"/>
    <mergeCell ref="F126:F127"/>
    <mergeCell ref="B88:B89"/>
    <mergeCell ref="C88:C89"/>
    <mergeCell ref="D88:D89"/>
    <mergeCell ref="E88:E89"/>
    <mergeCell ref="F88:F89"/>
    <mergeCell ref="E126:E127"/>
    <mergeCell ref="C111:C112"/>
    <mergeCell ref="E116:E117"/>
    <mergeCell ref="B121:B122"/>
    <mergeCell ref="C121:C122"/>
    <mergeCell ref="G44:G45"/>
    <mergeCell ref="H44:H45"/>
    <mergeCell ref="I44:I45"/>
    <mergeCell ref="H88:H89"/>
    <mergeCell ref="I88:I89"/>
    <mergeCell ref="J88:J89"/>
    <mergeCell ref="J73:J74"/>
    <mergeCell ref="A44:A45"/>
    <mergeCell ref="B44:B45"/>
    <mergeCell ref="C44:C45"/>
    <mergeCell ref="D44:D45"/>
    <mergeCell ref="E44:E45"/>
    <mergeCell ref="F44:F45"/>
    <mergeCell ref="A93:A94"/>
    <mergeCell ref="B93:B94"/>
    <mergeCell ref="C93:C94"/>
    <mergeCell ref="D93:D94"/>
    <mergeCell ref="E93:E94"/>
    <mergeCell ref="Q88:Q89"/>
    <mergeCell ref="K88:K89"/>
    <mergeCell ref="L88:L89"/>
    <mergeCell ref="M88:M89"/>
    <mergeCell ref="A88:A89"/>
    <mergeCell ref="L93:L94"/>
    <mergeCell ref="J44:J45"/>
    <mergeCell ref="K44:K45"/>
    <mergeCell ref="L44:L45"/>
    <mergeCell ref="M44:M45"/>
    <mergeCell ref="Q44:Q45"/>
    <mergeCell ref="L83:L84"/>
    <mergeCell ref="M83:M84"/>
    <mergeCell ref="M73:M74"/>
    <mergeCell ref="Q73:Q74"/>
    <mergeCell ref="M93:M94"/>
    <mergeCell ref="Q93:Q94"/>
    <mergeCell ref="N49:N50"/>
    <mergeCell ref="O49:O50"/>
    <mergeCell ref="P49:P50"/>
    <mergeCell ref="G93:G94"/>
    <mergeCell ref="H93:H94"/>
    <mergeCell ref="I93:I94"/>
    <mergeCell ref="J93:J94"/>
    <mergeCell ref="K93:K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2" manualBreakCount="2">
    <brk id="58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2012-09-25T12:06:13Z</dcterms:modified>
  <cp:category/>
  <cp:version/>
  <cp:contentType/>
  <cp:contentStatus/>
</cp:coreProperties>
</file>