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wydatki bieżące" sheetId="1" r:id="rId1"/>
    <sheet name="wydatki majatkowe" sheetId="2" r:id="rId2"/>
    <sheet name="wydatki ogółem" sheetId="3" r:id="rId3"/>
    <sheet name="udzielone dotacje" sheetId="4" r:id="rId4"/>
  </sheets>
  <definedNames>
    <definedName name="_xlnm.Print_Area" localSheetId="3">'udzielone dotacje'!$A$1:$K$34</definedName>
    <definedName name="_xlnm.Print_Area" localSheetId="1">'wydatki majatkowe'!$A$1:$O$133</definedName>
    <definedName name="_xlnm.Print_Area" localSheetId="2">'wydatki ogółem'!$A$1:$O$131</definedName>
  </definedNames>
  <calcPr fullCalcOnLoad="1"/>
</workbook>
</file>

<file path=xl/sharedStrings.xml><?xml version="1.0" encoding="utf-8"?>
<sst xmlns="http://schemas.openxmlformats.org/spreadsheetml/2006/main" count="816" uniqueCount="298">
  <si>
    <t>w złotych</t>
  </si>
  <si>
    <t>Dz.</t>
  </si>
  <si>
    <t>Rozdz.</t>
  </si>
  <si>
    <t>Nazwa</t>
  </si>
  <si>
    <t xml:space="preserve">Plan </t>
  </si>
  <si>
    <t>Plan</t>
  </si>
  <si>
    <t>%</t>
  </si>
  <si>
    <t>wg uch. budż.</t>
  </si>
  <si>
    <t>010</t>
  </si>
  <si>
    <t>ROLNICTWO I ŁOWIECTWO</t>
  </si>
  <si>
    <t>01008</t>
  </si>
  <si>
    <t>Budowa i utrzymanie urzadzeń wodno-mel.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</si>
  <si>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</si>
  <si>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</si>
  <si>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</si>
  <si>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</si>
  <si>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</si>
  <si>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</si>
  <si>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</si>
  <si>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</si>
  <si>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</si>
  <si>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</si>
  <si>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70001</t>
  </si>
  <si>
    <t>Zakłady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</si>
  <si>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</si>
  <si>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</si>
  <si>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</si>
  <si>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</si>
  <si>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</si>
  <si>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</si>
  <si>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</si>
  <si>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</si>
  <si>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</si>
  <si>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</si>
  <si>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</si>
  <si>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</si>
  <si>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</si>
  <si>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-</t>
  </si>
  <si>
    <t>75095</t>
  </si>
  <si>
    <t>751</t>
  </si>
  <si>
    <t>URZEDY NACZ. ORG. WŁ. PAŃSTWOWEJ</t>
  </si>
  <si>
    <t>KONTR. I OCHR. PRAWA ORAZ SĄD.</t>
  </si>
  <si>
    <t>75101</t>
  </si>
  <si>
    <t>kontroli i ochrony prawa</t>
  </si>
  <si>
    <t>754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</si>
  <si>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</si>
  <si>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</si>
  <si>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</si>
  <si>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</si>
  <si>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</si>
  <si>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</si>
  <si>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</si>
  <si>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</t>
  </si>
  <si>
    <t>758</t>
  </si>
  <si>
    <t>RÓŻNE ROZLICZNIA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</si>
  <si>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</si>
  <si>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</si>
  <si>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</si>
  <si>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</si>
  <si>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</si>
  <si>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</si>
  <si>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</si>
  <si>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>Gimnazja</t>
  </si>
  <si>
    <t>80113</t>
  </si>
  <si>
    <t>80114</t>
  </si>
  <si>
    <t>80120</t>
  </si>
  <si>
    <t>Licea ogólnokształcące</t>
  </si>
  <si>
    <t>80195</t>
  </si>
  <si>
    <t>OCHRONA ZDROWIA</t>
  </si>
  <si>
    <t>85154</t>
  </si>
  <si>
    <t>Przeciwdziałanie alkoholizmowi</t>
  </si>
  <si>
    <t>85195</t>
  </si>
  <si>
    <t>Dodatki mieszkaniowe</t>
  </si>
  <si>
    <t>Zasilki rodzinne, pielęgnacyjne i wychowawcze</t>
  </si>
  <si>
    <t>Usługi opiekuńcze i specj. Usl. Opiekuńcze</t>
  </si>
  <si>
    <t>85401</t>
  </si>
  <si>
    <t>Świetlice szkolne</t>
  </si>
  <si>
    <t>85404</t>
  </si>
  <si>
    <t>85412</t>
  </si>
  <si>
    <t>Kolonie i obozy oraz inne formy wypoczynku</t>
  </si>
  <si>
    <t>dzieci i młodz. szkolnej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</si>
  <si>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</si>
  <si>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</si>
  <si>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</si>
  <si>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</si>
  <si>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</si>
  <si>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</si>
  <si>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</si>
  <si>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</si>
  <si>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</si>
  <si>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KULT. I OCHR. DZIEDZ. NAROD.</t>
  </si>
  <si>
    <t>92114</t>
  </si>
  <si>
    <t>Pozostałe instytucje kultury</t>
  </si>
  <si>
    <t>92116</t>
  </si>
  <si>
    <t>Biblioteki</t>
  </si>
  <si>
    <t>92195</t>
  </si>
  <si>
    <t>KULTURA FIZYCZNA I SPORT</t>
  </si>
  <si>
    <t>92605</t>
  </si>
  <si>
    <t>Zadania z zakresu kultury fiz. i sportu</t>
  </si>
  <si>
    <t>Projekt</t>
  </si>
  <si>
    <t>Ogółem</t>
  </si>
  <si>
    <t>Wydatki</t>
  </si>
  <si>
    <t>bieżące</t>
  </si>
  <si>
    <t>inwestycyjne</t>
  </si>
  <si>
    <t>Pozostała działalność (jedn.pom.)</t>
  </si>
  <si>
    <t>85415</t>
  </si>
  <si>
    <t>Pomoc materialna dla uczniów</t>
  </si>
  <si>
    <t>Składki na ubezpieczenie zdrowotne</t>
  </si>
  <si>
    <t>92695</t>
  </si>
  <si>
    <t>80146</t>
  </si>
  <si>
    <t>Dokształcanie i doskonalenie nauczycieli</t>
  </si>
  <si>
    <t>85446</t>
  </si>
  <si>
    <t>Pozostała działalnośćJedn. Pomocnicze</t>
  </si>
  <si>
    <t>EDUKACYJNA  OPIEKA WYCHOWAWCZA</t>
  </si>
  <si>
    <t>GOSP. KOMUNALNA  I OCHR. ŚRODOW.</t>
  </si>
  <si>
    <t>756</t>
  </si>
  <si>
    <t>DOCH. OD OS. PRAW. OD OS. FIZ.</t>
  </si>
  <si>
    <t>I OD INN. OS. NIE POS. OS. PRAWNEJ</t>
  </si>
  <si>
    <t>75647</t>
  </si>
  <si>
    <t>Pobór podatków,opłat i niepodatkowych .........</t>
  </si>
  <si>
    <t>75704</t>
  </si>
  <si>
    <t xml:space="preserve">Rozliczenia z tytułu poręczeń i gwarancji </t>
  </si>
  <si>
    <t>udzielonych przez skarb państwa lub jst</t>
  </si>
  <si>
    <t>kredytów i pożyczek jst</t>
  </si>
  <si>
    <t xml:space="preserve">Przedszkola </t>
  </si>
  <si>
    <t>Dowożenie uczniów do szkół</t>
  </si>
  <si>
    <t>POMOC SPOŁECZNA</t>
  </si>
  <si>
    <t>POZOSTAŁE ZADANIA W ZAKRESIE POLITYKI SPOŁECZNEJ</t>
  </si>
  <si>
    <t>85213</t>
  </si>
  <si>
    <t>85212</t>
  </si>
  <si>
    <t>85214</t>
  </si>
  <si>
    <t>85215</t>
  </si>
  <si>
    <t>85216</t>
  </si>
  <si>
    <t>85219</t>
  </si>
  <si>
    <t>85228</t>
  </si>
  <si>
    <t>Ośrodki pomocy społecznej</t>
  </si>
  <si>
    <t>Świadczenia rodzinne oraz składki na ubezp.......</t>
  </si>
  <si>
    <t>wg. uchwały</t>
  </si>
  <si>
    <t>Urzędy gmin</t>
  </si>
  <si>
    <t>80103</t>
  </si>
  <si>
    <t>Oddziały przedszkolne w szkołach podstawowych</t>
  </si>
  <si>
    <t>85149</t>
  </si>
  <si>
    <t>Programy polityki zdrowotnej</t>
  </si>
  <si>
    <t>Wczesne wspomaganie rozwoju dziecka</t>
  </si>
  <si>
    <t>85419</t>
  </si>
  <si>
    <t>Zespoły obsługi ekonomiczno-administracyjnej szkół</t>
  </si>
  <si>
    <t>Zakłady gospodarki mieszkaniowej(jedn. pomoc.)</t>
  </si>
  <si>
    <t>Urzedy naczelnych organów władzy państwowej</t>
  </si>
  <si>
    <t>BEZPIECZEŃSTWO PUBLICZNE  I OCHR.  P.POŻ.</t>
  </si>
  <si>
    <t>80148</t>
  </si>
  <si>
    <t>Stołówki szkolne</t>
  </si>
  <si>
    <t>na rok 2009</t>
  </si>
  <si>
    <t>09/08</t>
  </si>
  <si>
    <t>na rok 2010</t>
  </si>
  <si>
    <t>Ośrodki rewalidacyjno - wychowawcze</t>
  </si>
  <si>
    <t>wydatki</t>
  </si>
  <si>
    <t>w tym:</t>
  </si>
  <si>
    <t>wynagrodz.</t>
  </si>
  <si>
    <t>i pochodne</t>
  </si>
  <si>
    <t>statutową</t>
  </si>
  <si>
    <t>zw. z dział</t>
  </si>
  <si>
    <t xml:space="preserve"> wydatki jednostek budżetowych</t>
  </si>
  <si>
    <t>dotacje</t>
  </si>
  <si>
    <t>świadcz.</t>
  </si>
  <si>
    <t>na rzecz</t>
  </si>
  <si>
    <t>os. fiz.</t>
  </si>
  <si>
    <t>środki z</t>
  </si>
  <si>
    <t>tytułu art.5</t>
  </si>
  <si>
    <t>ust.1 pkt2 i 3</t>
  </si>
  <si>
    <t>wypłaty</t>
  </si>
  <si>
    <t xml:space="preserve">poręczeń </t>
  </si>
  <si>
    <t>gwarancji</t>
  </si>
  <si>
    <t xml:space="preserve">obsługa </t>
  </si>
  <si>
    <t>długu</t>
  </si>
  <si>
    <t>majatkowe</t>
  </si>
  <si>
    <t>inwestycje</t>
  </si>
  <si>
    <t>i zakupy</t>
  </si>
  <si>
    <t>zakup i objęcie</t>
  </si>
  <si>
    <t>akcji i udziałów</t>
  </si>
  <si>
    <t xml:space="preserve">wniesienie </t>
  </si>
  <si>
    <t>wkładów do</t>
  </si>
  <si>
    <t>spółek</t>
  </si>
  <si>
    <t>prawa handl.</t>
  </si>
  <si>
    <t>I OD INN. JEDNOSTEK NIE POS. OS. PRAWNEJ</t>
  </si>
  <si>
    <t>inne</t>
  </si>
  <si>
    <t xml:space="preserve">wydatki </t>
  </si>
  <si>
    <t>statutowe</t>
  </si>
  <si>
    <t>RAZEM WYDATKI BIEŻĄCE</t>
  </si>
  <si>
    <t>RAZEM WYDATKI MAJATKOWE</t>
  </si>
  <si>
    <t>ogółem</t>
  </si>
  <si>
    <t xml:space="preserve">majatkowe </t>
  </si>
  <si>
    <t>WYDATKI</t>
  </si>
  <si>
    <t>OGÓŁEM</t>
  </si>
  <si>
    <t>01010</t>
  </si>
  <si>
    <t>Infrastruktura wogociągowa i sanitacyjna wsi</t>
  </si>
  <si>
    <t>ze środków</t>
  </si>
  <si>
    <t>art.5</t>
  </si>
  <si>
    <t>60004</t>
  </si>
  <si>
    <t>60013</t>
  </si>
  <si>
    <t>60014</t>
  </si>
  <si>
    <t>Lokalny transport zbiorowy</t>
  </si>
  <si>
    <t>Drogi publiczne wojewódzkie</t>
  </si>
  <si>
    <t>Drogi publiczne powiatowe</t>
  </si>
  <si>
    <t>71013</t>
  </si>
  <si>
    <t>Prace geodezyjne i kartograficzne (nieinwestycyjne)</t>
  </si>
  <si>
    <t>75075</t>
  </si>
  <si>
    <t>Promocja jednostek samorządu terytorialnego</t>
  </si>
  <si>
    <t>85153</t>
  </si>
  <si>
    <t>Zwalczanie narkomanii</t>
  </si>
  <si>
    <t>Zasiłki i pomoc w naturze oraz składki na ubezp społ</t>
  </si>
  <si>
    <t>85202</t>
  </si>
  <si>
    <t>Domy pomocy społecznej</t>
  </si>
  <si>
    <t>85295</t>
  </si>
  <si>
    <t>90002</t>
  </si>
  <si>
    <t>Gospodarka odpadami</t>
  </si>
  <si>
    <t>90017</t>
  </si>
  <si>
    <t>Zakłady gospodarki komunalnej</t>
  </si>
  <si>
    <t>92120</t>
  </si>
  <si>
    <t>Ochrona zabytków i opieka nad zabytkami</t>
  </si>
  <si>
    <t>92601</t>
  </si>
  <si>
    <t>Obiekty sportowe</t>
  </si>
  <si>
    <t>630</t>
  </si>
  <si>
    <t>TURYSTYKA</t>
  </si>
  <si>
    <t>63095</t>
  </si>
  <si>
    <t>720</t>
  </si>
  <si>
    <t>INFORMATYKA</t>
  </si>
  <si>
    <t>72095</t>
  </si>
  <si>
    <t>400</t>
  </si>
  <si>
    <t>WYTWARZANIE I ZAOPATRYWANIE W ENERGIĘ…</t>
  </si>
  <si>
    <t>40002</t>
  </si>
  <si>
    <t>Dostarczanie wody</t>
  </si>
  <si>
    <t>020</t>
  </si>
  <si>
    <t>LEŚNICTWO</t>
  </si>
  <si>
    <t>02095</t>
  </si>
  <si>
    <t>85333</t>
  </si>
  <si>
    <t>Powiatowe urzędy pracy</t>
  </si>
  <si>
    <t>OGÓŁEM WYDATKI</t>
  </si>
  <si>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</si>
  <si>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</si>
  <si>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</si>
  <si>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</si>
  <si>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</si>
  <si>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</si>
  <si>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</si>
  <si>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</si>
  <si>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</si>
  <si>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</si>
  <si>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Fundusz Wsparcia Policji</t>
  </si>
  <si>
    <t>851</t>
  </si>
  <si>
    <t>SP ZOZ w Sośnicowicach</t>
  </si>
  <si>
    <t>900</t>
  </si>
  <si>
    <t>ZGKiM w Sośnicowicach</t>
  </si>
  <si>
    <t>921</t>
  </si>
  <si>
    <t>MGBP w Sośnicowicach</t>
  </si>
  <si>
    <t>926</t>
  </si>
  <si>
    <t>Stowarzyszenia</t>
  </si>
  <si>
    <t>Województwo śląskie</t>
  </si>
  <si>
    <t>majątkowe</t>
  </si>
  <si>
    <t>Powiat gliwicki</t>
  </si>
  <si>
    <t>Jednostki nie należące do sektora finansów publicznych</t>
  </si>
  <si>
    <t>Nazwa zadania</t>
  </si>
  <si>
    <t>Stowarzyszenie</t>
  </si>
  <si>
    <t>b</t>
  </si>
  <si>
    <t>CARITAS O/Gliwice</t>
  </si>
  <si>
    <t>m</t>
  </si>
  <si>
    <t>Właściciele zabytków wpisanych do rejestru</t>
  </si>
  <si>
    <t>Razem dotacje</t>
  </si>
  <si>
    <t>Razem dla sektora finansów publicznych</t>
  </si>
  <si>
    <t>Razem poza sektor finansów publicznych</t>
  </si>
  <si>
    <t>OGÓŁEM      DOTACJE</t>
  </si>
  <si>
    <t>01009</t>
  </si>
  <si>
    <t>Spółki wodne</t>
  </si>
  <si>
    <t>Dotacje udzielone w 2011 roku z budżetu gminy Sośnicowice                          podmiotom należącym i nie należącym do sektora finansów publicznych</t>
  </si>
  <si>
    <t>75404</t>
  </si>
  <si>
    <t>Komendy wojewódzkie Policji</t>
  </si>
  <si>
    <t>85329</t>
  </si>
  <si>
    <t>Specjalistyczne ośrodki szkoleniowo-rehabilitacyjne</t>
  </si>
  <si>
    <t>str. 1</t>
  </si>
  <si>
    <t>str. 3</t>
  </si>
  <si>
    <t>str. 2</t>
  </si>
  <si>
    <t>PLAN WYDATKÓW BIEŻĄCYCH BUDŻETU GMINY SOŚNICOWICE NA 2011 ROK WEDŁUG DZIAŁÓW, ROZDZIAŁÓW KLASYFIKACJI BUDŻETOWEJ</t>
  </si>
  <si>
    <t>PLAN WYDATKÓW MAJĄTKOWYCH BUDŻETU GMINY SOŚNICOWICE NA 2011 ROK WEDŁUG DZIAŁÓW, ROZDZIAŁÓW KLASYFIKACJI BUDŻETOWEJ</t>
  </si>
  <si>
    <t>PLAN WYDATKÓW OGÓŁEM  BUDŻETU GMINY SOŚNICOWICE NA 2011 ROK WEDŁUG DZIAŁÓW, ROZDZIAŁÓW KLASYFIKACJI BUDŻETOWEJ</t>
  </si>
  <si>
    <t>75056</t>
  </si>
  <si>
    <t>Spis powszechny i inne</t>
  </si>
  <si>
    <t>Usuwanie skutków klęsk żywiołowych</t>
  </si>
  <si>
    <t>90019</t>
  </si>
  <si>
    <t>Wpływy i wydatki związane z gromadz śr. z opłat i…</t>
  </si>
  <si>
    <t>85205</t>
  </si>
  <si>
    <t>Zadania w zakresie przeciwdziałania przemocy …</t>
  </si>
  <si>
    <t>RM w Sośnicowicach z dnia 23.08.2011  w spr zmiany budżetu gminy na 2011r</t>
  </si>
  <si>
    <t>RM w Sośnicowicach z dnia 23.08.2011     w spr zmiany budżetu gminy na 2011r</t>
  </si>
  <si>
    <t>RM w Sośnicowicach z dnia 23.08.2011        w spr zmiany budżetu gminy na 2011r</t>
  </si>
  <si>
    <t>75109</t>
  </si>
  <si>
    <t>Wybory do rad gmin…</t>
  </si>
  <si>
    <t>Tabela Nr 2 do Uchwały Nr VIII / 66 / 2011</t>
  </si>
  <si>
    <t>Tabela Nr 2b do Uchwały Nr VIII / 66 / 2011</t>
  </si>
  <si>
    <t>Tabela Nr 2a do Uchwały Nr VIII / 66 /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</si>
</sst>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_ ;\-#,##0\ "/>
    <numFmt numFmtId="167" formatCode="#,##0.00;[Red]#,##0.00"/>
    <numFmt numFmtId="168" formatCode="[$-415]d\ mmmm\ yyyy"/>
  </numFmts>
  <fonts count="50">
    <font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4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i/>
      <sz val="8"/>
      <color indexed="8"/>
      <name val="Times New Roman"/>
      <family val="1"/>
    </font>
    <font>
      <i/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164" fontId="1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 horizontal="left"/>
    </xf>
    <xf numFmtId="3" fontId="1" fillId="0" borderId="21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28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3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3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9" fillId="0" borderId="34" xfId="0" applyFont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9" fontId="9" fillId="0" borderId="36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7" xfId="0" applyNumberFormat="1" applyFont="1" applyBorder="1" applyAlignment="1">
      <alignment horizontal="right" vertical="top" wrapText="1"/>
    </xf>
    <xf numFmtId="0" fontId="9" fillId="0" borderId="3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top" wrapText="1"/>
    </xf>
    <xf numFmtId="4" fontId="12" fillId="0" borderId="39" xfId="0" applyNumberFormat="1" applyFont="1" applyBorder="1" applyAlignment="1">
      <alignment horizontal="right" vertical="top" wrapText="1"/>
    </xf>
    <xf numFmtId="4" fontId="10" fillId="33" borderId="3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textRotation="180"/>
    </xf>
    <xf numFmtId="4" fontId="9" fillId="0" borderId="16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right" vertical="top" wrapText="1"/>
    </xf>
    <xf numFmtId="49" fontId="6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3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vertical="center" textRotation="180"/>
    </xf>
    <xf numFmtId="49" fontId="9" fillId="0" borderId="22" xfId="0" applyNumberFormat="1" applyFon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0" fillId="0" borderId="36" xfId="0" applyBorder="1" applyAlignment="1">
      <alignment textRotation="180"/>
    </xf>
    <xf numFmtId="0" fontId="0" fillId="0" borderId="10" xfId="0" applyBorder="1" applyAlignment="1">
      <alignment vertical="top" textRotation="180" shrinkToFit="1"/>
    </xf>
    <xf numFmtId="0" fontId="0" fillId="0" borderId="11" xfId="0" applyBorder="1" applyAlignment="1">
      <alignment vertical="top" textRotation="180" shrinkToFit="1"/>
    </xf>
    <xf numFmtId="0" fontId="0" fillId="0" borderId="20" xfId="0" applyBorder="1" applyAlignment="1">
      <alignment vertical="top" textRotation="180" shrinkToFi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" fontId="15" fillId="33" borderId="50" xfId="0" applyNumberFormat="1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 wrapText="1"/>
    </xf>
    <xf numFmtId="0" fontId="13" fillId="0" borderId="54" xfId="0" applyFont="1" applyBorder="1" applyAlignment="1">
      <alignment vertical="top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view="pageBreakPreview" zoomScale="136" zoomScaleNormal="142" zoomScaleSheetLayoutView="136" zoomScalePageLayoutView="0" workbookViewId="0" topLeftCell="B1">
      <pane ySplit="10" topLeftCell="A11" activePane="bottomLeft" state="frozen"/>
      <selection pane="topLeft" activeCell="A1" sqref="A1"/>
      <selection pane="bottomLeft" activeCell="P3" sqref="P3"/>
    </sheetView>
  </sheetViews>
  <sheetFormatPr defaultColWidth="9.00390625" defaultRowHeight="12.75"/>
  <cols>
    <col min="1" max="1" width="4.125" style="20" customWidth="1"/>
    <col min="2" max="2" width="5.875" style="22" customWidth="1"/>
    <col min="3" max="3" width="32.37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2" width="11.625" style="20" customWidth="1"/>
    <col min="13" max="13" width="9.875" style="20" customWidth="1"/>
    <col min="14" max="14" width="11.625" style="20" customWidth="1"/>
    <col min="15" max="15" width="11.75390625" style="20" customWidth="1"/>
    <col min="16" max="16" width="8.75390625" style="20" customWidth="1"/>
    <col min="17" max="17" width="11.625" style="20" customWidth="1"/>
    <col min="18" max="18" width="14.125" style="20" customWidth="1"/>
    <col min="19" max="16384" width="9.125" style="20" customWidth="1"/>
  </cols>
  <sheetData>
    <row r="1" spans="15:17" ht="13.5" customHeight="1">
      <c r="O1" s="157" t="s">
        <v>297</v>
      </c>
      <c r="P1" s="157"/>
      <c r="Q1" s="157"/>
    </row>
    <row r="2" spans="1:18" ht="23.25" customHeight="1">
      <c r="A2" s="18" t="s">
        <v>280</v>
      </c>
      <c r="B2" s="19"/>
      <c r="C2" s="19"/>
      <c r="D2" s="19"/>
      <c r="E2" s="19"/>
      <c r="F2" s="19"/>
      <c r="G2" s="19"/>
      <c r="H2" s="19"/>
      <c r="I2" s="19"/>
      <c r="O2" s="158" t="s">
        <v>290</v>
      </c>
      <c r="P2" s="159"/>
      <c r="Q2" s="159"/>
      <c r="R2" s="159"/>
    </row>
    <row r="3" spans="1:18" ht="9.75">
      <c r="A3" s="21"/>
      <c r="B3" s="5"/>
      <c r="C3" s="5"/>
      <c r="D3" s="22"/>
      <c r="E3" s="22"/>
      <c r="F3" s="22"/>
      <c r="G3" s="22"/>
      <c r="H3" s="22"/>
      <c r="I3" s="22"/>
      <c r="J3" s="3"/>
      <c r="K3" s="4"/>
      <c r="L3" s="4" t="s">
        <v>156</v>
      </c>
      <c r="M3" s="4"/>
      <c r="N3" s="4"/>
      <c r="O3" s="4"/>
      <c r="P3" s="4"/>
      <c r="Q3" s="4"/>
      <c r="R3" s="72"/>
    </row>
    <row r="4" spans="1:18" ht="9.75">
      <c r="A4" s="23"/>
      <c r="B4" s="13"/>
      <c r="C4" s="13"/>
      <c r="D4" s="22"/>
      <c r="E4" s="22"/>
      <c r="F4" s="22"/>
      <c r="G4" s="22"/>
      <c r="H4" s="22"/>
      <c r="I4" s="22"/>
      <c r="J4" s="6"/>
      <c r="K4" s="7"/>
      <c r="L4" s="4"/>
      <c r="M4" s="8"/>
      <c r="N4" s="9" t="s">
        <v>161</v>
      </c>
      <c r="O4" s="8"/>
      <c r="P4" s="8"/>
      <c r="Q4" s="8"/>
      <c r="R4" s="72"/>
    </row>
    <row r="5" spans="1:18" ht="9.75">
      <c r="A5" s="14" t="s">
        <v>1</v>
      </c>
      <c r="B5" s="13" t="s">
        <v>2</v>
      </c>
      <c r="C5" s="13" t="s">
        <v>3</v>
      </c>
      <c r="D5" s="22"/>
      <c r="E5" s="22"/>
      <c r="F5" s="22"/>
      <c r="G5" s="22"/>
      <c r="H5" s="22"/>
      <c r="I5" s="22"/>
      <c r="J5" s="6"/>
      <c r="K5" s="11"/>
      <c r="L5" s="3"/>
      <c r="M5" s="12"/>
      <c r="N5" s="12" t="s">
        <v>156</v>
      </c>
      <c r="O5" s="12"/>
      <c r="P5" s="12"/>
      <c r="Q5" s="12"/>
      <c r="R5" s="72"/>
    </row>
    <row r="6" spans="1:18" ht="11.25" customHeight="1">
      <c r="A6" s="24"/>
      <c r="B6" s="13"/>
      <c r="C6" s="25"/>
      <c r="H6" s="26" t="s">
        <v>0</v>
      </c>
      <c r="I6" s="26"/>
      <c r="J6" s="6" t="s">
        <v>155</v>
      </c>
      <c r="K6" s="14" t="s">
        <v>157</v>
      </c>
      <c r="L6" s="13" t="s">
        <v>155</v>
      </c>
      <c r="M6" s="15"/>
      <c r="N6" s="15" t="s">
        <v>163</v>
      </c>
      <c r="O6" s="1" t="s">
        <v>166</v>
      </c>
      <c r="P6" s="15" t="s">
        <v>169</v>
      </c>
      <c r="Q6" s="15"/>
      <c r="R6" s="14" t="s">
        <v>184</v>
      </c>
    </row>
    <row r="7" spans="1:18" ht="9.75">
      <c r="A7" s="24"/>
      <c r="B7" s="13"/>
      <c r="D7" s="5" t="s">
        <v>4</v>
      </c>
      <c r="E7" s="15" t="s">
        <v>5</v>
      </c>
      <c r="F7" s="27" t="s">
        <v>101</v>
      </c>
      <c r="G7" s="27"/>
      <c r="H7" s="15" t="s">
        <v>99</v>
      </c>
      <c r="I7" s="28"/>
      <c r="J7" s="6" t="s">
        <v>102</v>
      </c>
      <c r="K7" s="14" t="s">
        <v>158</v>
      </c>
      <c r="L7" s="13" t="s">
        <v>160</v>
      </c>
      <c r="M7" s="14" t="s">
        <v>162</v>
      </c>
      <c r="N7" s="14" t="s">
        <v>164</v>
      </c>
      <c r="O7" s="2" t="s">
        <v>167</v>
      </c>
      <c r="P7" s="14" t="s">
        <v>170</v>
      </c>
      <c r="Q7" s="14" t="s">
        <v>172</v>
      </c>
      <c r="R7" s="14" t="s">
        <v>185</v>
      </c>
    </row>
    <row r="8" spans="1:18" ht="10.5" thickBot="1">
      <c r="A8" s="14"/>
      <c r="B8" s="13"/>
      <c r="C8" s="13"/>
      <c r="D8" s="13"/>
      <c r="E8" s="14" t="s">
        <v>137</v>
      </c>
      <c r="F8" s="14" t="s">
        <v>102</v>
      </c>
      <c r="G8" s="14" t="s">
        <v>103</v>
      </c>
      <c r="H8" s="14" t="s">
        <v>153</v>
      </c>
      <c r="I8" s="6" t="s">
        <v>6</v>
      </c>
      <c r="J8" s="6"/>
      <c r="K8" s="24"/>
      <c r="L8" s="14" t="s">
        <v>159</v>
      </c>
      <c r="M8" s="14"/>
      <c r="N8" s="14" t="s">
        <v>165</v>
      </c>
      <c r="O8" s="2" t="s">
        <v>168</v>
      </c>
      <c r="P8" s="14" t="s">
        <v>171</v>
      </c>
      <c r="Q8" s="14" t="s">
        <v>173</v>
      </c>
      <c r="R8" s="14" t="s">
        <v>186</v>
      </c>
    </row>
    <row r="9" spans="1:9" ht="12.75" customHeight="1" hidden="1" thickBot="1" thickTop="1">
      <c r="A9" s="12"/>
      <c r="B9" s="12"/>
      <c r="C9" s="12"/>
      <c r="D9" s="33"/>
      <c r="E9" s="33"/>
      <c r="F9" s="33"/>
      <c r="G9" s="33"/>
      <c r="H9" s="33"/>
      <c r="I9" s="33"/>
    </row>
    <row r="10" spans="1:18" ht="11.25" thickBot="1" thickTop="1">
      <c r="A10" s="34">
        <v>1</v>
      </c>
      <c r="B10" s="34">
        <v>2</v>
      </c>
      <c r="C10" s="34">
        <v>3</v>
      </c>
      <c r="D10" s="34"/>
      <c r="E10" s="34"/>
      <c r="F10" s="34"/>
      <c r="G10" s="34"/>
      <c r="H10" s="34"/>
      <c r="I10" s="34"/>
      <c r="J10" s="34">
        <v>4</v>
      </c>
      <c r="K10" s="34">
        <v>5</v>
      </c>
      <c r="L10" s="34">
        <v>6</v>
      </c>
      <c r="M10" s="34">
        <v>7</v>
      </c>
      <c r="N10" s="34">
        <v>8</v>
      </c>
      <c r="O10" s="34">
        <v>9</v>
      </c>
      <c r="P10" s="34">
        <v>10</v>
      </c>
      <c r="Q10" s="34">
        <v>11</v>
      </c>
      <c r="R10" s="71">
        <v>12</v>
      </c>
    </row>
    <row r="11" spans="1:18" ht="12.75" customHeight="1" thickTop="1">
      <c r="A11" s="35" t="s">
        <v>8</v>
      </c>
      <c r="B11" s="36"/>
      <c r="C11" s="37" t="s">
        <v>9</v>
      </c>
      <c r="D11" s="38">
        <f>SUM(D12:D16)</f>
        <v>218500</v>
      </c>
      <c r="E11" s="38" t="e">
        <f>E12+#REF!+E15+E16+E17</f>
        <v>#REF!</v>
      </c>
      <c r="F11" s="38" t="e">
        <f>F12+#REF!+F15+F16+F17</f>
        <v>#REF!</v>
      </c>
      <c r="G11" s="38" t="e">
        <f>G12+#REF!+G16</f>
        <v>#REF!</v>
      </c>
      <c r="H11" s="38" t="e">
        <f>H12+#REF!+H15+H16+H17</f>
        <v>#REF!</v>
      </c>
      <c r="I11" s="39" t="e">
        <f>H11/E11</f>
        <v>#REF!</v>
      </c>
      <c r="J11" s="102">
        <f>K11+L11</f>
        <v>262842.82</v>
      </c>
      <c r="K11" s="102">
        <f>SUM(K12:K17)</f>
        <v>0</v>
      </c>
      <c r="L11" s="102">
        <f>M11+N11+O11+P11+Q11+R11</f>
        <v>262842.82</v>
      </c>
      <c r="M11" s="102">
        <f aca="true" t="shared" si="0" ref="M11:R11">SUM(M12:M17)</f>
        <v>90000</v>
      </c>
      <c r="N11" s="102">
        <f t="shared" si="0"/>
        <v>0</v>
      </c>
      <c r="O11" s="102">
        <f t="shared" si="0"/>
        <v>0</v>
      </c>
      <c r="P11" s="102">
        <f t="shared" si="0"/>
        <v>0</v>
      </c>
      <c r="Q11" s="102">
        <f t="shared" si="0"/>
        <v>0</v>
      </c>
      <c r="R11" s="102">
        <f t="shared" si="0"/>
        <v>172842.82</v>
      </c>
    </row>
    <row r="12" spans="1:18" ht="9.75">
      <c r="A12" s="40"/>
      <c r="B12" s="41" t="s">
        <v>10</v>
      </c>
      <c r="C12" s="20" t="s">
        <v>11</v>
      </c>
      <c r="D12" s="42">
        <v>118500</v>
      </c>
      <c r="E12" s="42">
        <v>80000</v>
      </c>
      <c r="F12" s="42">
        <v>70000</v>
      </c>
      <c r="G12" s="42">
        <v>0</v>
      </c>
      <c r="H12" s="42">
        <f>F12+G12</f>
        <v>70000</v>
      </c>
      <c r="I12" s="43">
        <f>H12/E12</f>
        <v>0.875</v>
      </c>
      <c r="J12" s="76">
        <f aca="true" t="shared" si="1" ref="J12:J67">K12+L12</f>
        <v>45000</v>
      </c>
      <c r="K12" s="76"/>
      <c r="L12" s="156">
        <f aca="true" t="shared" si="2" ref="L12:L44">M12+N12+O12+P12+Q12+R12</f>
        <v>45000</v>
      </c>
      <c r="M12" s="76"/>
      <c r="N12" s="76"/>
      <c r="O12" s="76"/>
      <c r="P12" s="76"/>
      <c r="Q12" s="76"/>
      <c r="R12" s="76">
        <v>45000</v>
      </c>
    </row>
    <row r="13" spans="1:18" ht="9.75">
      <c r="A13" s="40"/>
      <c r="B13" s="41" t="s">
        <v>270</v>
      </c>
      <c r="C13" s="44" t="s">
        <v>271</v>
      </c>
      <c r="D13" s="42"/>
      <c r="E13" s="42">
        <v>25000</v>
      </c>
      <c r="F13" s="42">
        <v>25000</v>
      </c>
      <c r="G13" s="42">
        <v>0</v>
      </c>
      <c r="H13" s="42">
        <f>F13+G13</f>
        <v>25000</v>
      </c>
      <c r="I13" s="45">
        <f>H13/E13</f>
        <v>1</v>
      </c>
      <c r="J13" s="76">
        <f>K13+L13</f>
        <v>80000</v>
      </c>
      <c r="K13" s="76"/>
      <c r="L13" s="156">
        <f>M13+N13+O13+P13+Q13+R13</f>
        <v>80000</v>
      </c>
      <c r="M13" s="76">
        <v>80000</v>
      </c>
      <c r="N13" s="76"/>
      <c r="O13" s="76"/>
      <c r="P13" s="76"/>
      <c r="Q13" s="76"/>
      <c r="R13" s="76"/>
    </row>
    <row r="14" spans="1:18" ht="9.75">
      <c r="A14" s="40"/>
      <c r="B14" s="41" t="s">
        <v>193</v>
      </c>
      <c r="C14" s="20" t="s">
        <v>194</v>
      </c>
      <c r="D14" s="42"/>
      <c r="E14" s="42"/>
      <c r="F14" s="42"/>
      <c r="G14" s="42"/>
      <c r="H14" s="42"/>
      <c r="I14" s="45"/>
      <c r="J14" s="76">
        <f t="shared" si="1"/>
        <v>0</v>
      </c>
      <c r="K14" s="76"/>
      <c r="L14" s="156">
        <f t="shared" si="2"/>
        <v>0</v>
      </c>
      <c r="M14" s="76"/>
      <c r="N14" s="76"/>
      <c r="O14" s="76"/>
      <c r="P14" s="76"/>
      <c r="Q14" s="76"/>
      <c r="R14" s="76"/>
    </row>
    <row r="15" spans="1:18" ht="9.75">
      <c r="A15" s="40"/>
      <c r="B15" s="41" t="s">
        <v>12</v>
      </c>
      <c r="C15" s="44" t="s">
        <v>13</v>
      </c>
      <c r="D15" s="42"/>
      <c r="E15" s="42">
        <v>25000</v>
      </c>
      <c r="F15" s="42">
        <v>25000</v>
      </c>
      <c r="G15" s="42">
        <v>0</v>
      </c>
      <c r="H15" s="42">
        <f>F15+G15</f>
        <v>25000</v>
      </c>
      <c r="I15" s="45">
        <f>H15/E15</f>
        <v>1</v>
      </c>
      <c r="J15" s="76">
        <f t="shared" si="1"/>
        <v>10000</v>
      </c>
      <c r="K15" s="76"/>
      <c r="L15" s="156">
        <f t="shared" si="2"/>
        <v>10000</v>
      </c>
      <c r="M15" s="76">
        <v>10000</v>
      </c>
      <c r="N15" s="76"/>
      <c r="O15" s="76"/>
      <c r="P15" s="76"/>
      <c r="Q15" s="76"/>
      <c r="R15" s="76"/>
    </row>
    <row r="16" spans="1:18" ht="9.75">
      <c r="A16" s="40"/>
      <c r="B16" s="41" t="s">
        <v>14</v>
      </c>
      <c r="C16" s="20" t="s">
        <v>15</v>
      </c>
      <c r="D16" s="42">
        <v>100000</v>
      </c>
      <c r="E16" s="42">
        <v>133000</v>
      </c>
      <c r="F16" s="42">
        <v>110000</v>
      </c>
      <c r="G16" s="42">
        <v>0</v>
      </c>
      <c r="H16" s="42">
        <f>F16+G16</f>
        <v>110000</v>
      </c>
      <c r="I16" s="45">
        <f>H16/E16</f>
        <v>0.8270676691729323</v>
      </c>
      <c r="J16" s="76">
        <f t="shared" si="1"/>
        <v>127842.82</v>
      </c>
      <c r="K16" s="76"/>
      <c r="L16" s="156">
        <f t="shared" si="2"/>
        <v>127842.82</v>
      </c>
      <c r="M16" s="76"/>
      <c r="N16" s="76"/>
      <c r="O16" s="76"/>
      <c r="P16" s="76"/>
      <c r="Q16" s="76"/>
      <c r="R16" s="76">
        <v>127842.82</v>
      </c>
    </row>
    <row r="17" spans="1:18" s="47" customFormat="1" ht="9.75" hidden="1">
      <c r="A17" s="46"/>
      <c r="B17" s="46" t="s">
        <v>14</v>
      </c>
      <c r="C17" s="47" t="s">
        <v>104</v>
      </c>
      <c r="D17" s="48"/>
      <c r="E17" s="48">
        <v>4000</v>
      </c>
      <c r="F17" s="48">
        <v>16500</v>
      </c>
      <c r="G17" s="48">
        <v>0</v>
      </c>
      <c r="H17" s="48">
        <f>F17+G17</f>
        <v>16500</v>
      </c>
      <c r="I17" s="49">
        <v>0</v>
      </c>
      <c r="J17" s="76">
        <f t="shared" si="1"/>
        <v>0</v>
      </c>
      <c r="K17" s="77"/>
      <c r="L17" s="103">
        <f t="shared" si="2"/>
        <v>0</v>
      </c>
      <c r="M17" s="77"/>
      <c r="N17" s="77"/>
      <c r="O17" s="77"/>
      <c r="P17" s="77"/>
      <c r="Q17" s="77"/>
      <c r="R17" s="77"/>
    </row>
    <row r="18" spans="1:18" ht="16.5" customHeight="1">
      <c r="A18" s="35" t="s">
        <v>231</v>
      </c>
      <c r="B18" s="36"/>
      <c r="C18" s="37" t="s">
        <v>232</v>
      </c>
      <c r="D18" s="38">
        <f>SUM(D19:D22)</f>
        <v>12008200</v>
      </c>
      <c r="E18" s="38">
        <f>E19+E20+E21+E22</f>
        <v>29522790</v>
      </c>
      <c r="F18" s="38">
        <f>F19+F20+F21+F22</f>
        <v>7983650</v>
      </c>
      <c r="G18" s="38">
        <f>G19+G20+G21+G22</f>
        <v>5400000</v>
      </c>
      <c r="H18" s="38">
        <f>H19+H20+H21+H22</f>
        <v>13383650</v>
      </c>
      <c r="I18" s="39">
        <f aca="true" t="shared" si="3" ref="I18:I23">H18/E18</f>
        <v>0.45333283202569946</v>
      </c>
      <c r="J18" s="104">
        <f t="shared" si="1"/>
        <v>1000</v>
      </c>
      <c r="K18" s="104">
        <f>SUM(K19)</f>
        <v>0</v>
      </c>
      <c r="L18" s="104">
        <f t="shared" si="2"/>
        <v>1000</v>
      </c>
      <c r="M18" s="104">
        <f aca="true" t="shared" si="4" ref="M18:R18">SUM(M19)</f>
        <v>0</v>
      </c>
      <c r="N18" s="104">
        <f t="shared" si="4"/>
        <v>0</v>
      </c>
      <c r="O18" s="104">
        <f t="shared" si="4"/>
        <v>0</v>
      </c>
      <c r="P18" s="104">
        <f t="shared" si="4"/>
        <v>0</v>
      </c>
      <c r="Q18" s="104">
        <f t="shared" si="4"/>
        <v>0</v>
      </c>
      <c r="R18" s="104">
        <f t="shared" si="4"/>
        <v>1000</v>
      </c>
    </row>
    <row r="19" spans="1:18" ht="12.75" customHeight="1">
      <c r="A19" s="50"/>
      <c r="B19" s="93" t="s">
        <v>233</v>
      </c>
      <c r="C19" s="20" t="s">
        <v>15</v>
      </c>
      <c r="D19" s="53">
        <v>1977500</v>
      </c>
      <c r="E19" s="54">
        <v>4770000</v>
      </c>
      <c r="F19" s="53">
        <v>1200000</v>
      </c>
      <c r="G19" s="53">
        <v>900000</v>
      </c>
      <c r="H19" s="55">
        <f>G19+F19</f>
        <v>2100000</v>
      </c>
      <c r="I19" s="43">
        <f t="shared" si="3"/>
        <v>0.44025157232704404</v>
      </c>
      <c r="J19" s="76">
        <f t="shared" si="1"/>
        <v>1000</v>
      </c>
      <c r="K19" s="76"/>
      <c r="L19" s="76">
        <f t="shared" si="2"/>
        <v>1000</v>
      </c>
      <c r="M19" s="76"/>
      <c r="N19" s="76"/>
      <c r="O19" s="76"/>
      <c r="P19" s="76"/>
      <c r="Q19" s="76"/>
      <c r="R19" s="76">
        <v>1000</v>
      </c>
    </row>
    <row r="20" spans="1:18" ht="16.5" customHeight="1">
      <c r="A20" s="35" t="s">
        <v>227</v>
      </c>
      <c r="B20" s="36"/>
      <c r="C20" s="37" t="s">
        <v>228</v>
      </c>
      <c r="D20" s="38">
        <f>SUM(D21:D24)</f>
        <v>6004100</v>
      </c>
      <c r="E20" s="38">
        <f>E21+E22+E23+E24</f>
        <v>14815160</v>
      </c>
      <c r="F20" s="38">
        <f>F21+F22+F23+F24</f>
        <v>4037500</v>
      </c>
      <c r="G20" s="38">
        <f>G21+G22+G23+G24</f>
        <v>2700000</v>
      </c>
      <c r="H20" s="38">
        <f>H21+H22+H23+H24</f>
        <v>6737500</v>
      </c>
      <c r="I20" s="39">
        <f t="shared" si="3"/>
        <v>0.4547706538437654</v>
      </c>
      <c r="J20" s="104">
        <f t="shared" si="1"/>
        <v>40250</v>
      </c>
      <c r="K20" s="104">
        <f>SUM(K21)</f>
        <v>0</v>
      </c>
      <c r="L20" s="104">
        <f t="shared" si="2"/>
        <v>40250</v>
      </c>
      <c r="M20" s="104">
        <f aca="true" t="shared" si="5" ref="M20:R20">SUM(M21)</f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40250</v>
      </c>
    </row>
    <row r="21" spans="1:18" ht="12.75" customHeight="1">
      <c r="A21" s="50"/>
      <c r="B21" s="93" t="s">
        <v>229</v>
      </c>
      <c r="C21" s="20" t="s">
        <v>230</v>
      </c>
      <c r="D21" s="53">
        <v>1977500</v>
      </c>
      <c r="E21" s="54">
        <v>4770000</v>
      </c>
      <c r="F21" s="53">
        <v>1200000</v>
      </c>
      <c r="G21" s="53">
        <v>900000</v>
      </c>
      <c r="H21" s="55">
        <f>G21+F21</f>
        <v>2100000</v>
      </c>
      <c r="I21" s="43">
        <f t="shared" si="3"/>
        <v>0.44025157232704404</v>
      </c>
      <c r="J21" s="76">
        <f t="shared" si="1"/>
        <v>40250</v>
      </c>
      <c r="K21" s="76"/>
      <c r="L21" s="76">
        <f t="shared" si="2"/>
        <v>40250</v>
      </c>
      <c r="M21" s="76"/>
      <c r="N21" s="76"/>
      <c r="O21" s="76"/>
      <c r="P21" s="76"/>
      <c r="Q21" s="76"/>
      <c r="R21" s="76">
        <v>40250</v>
      </c>
    </row>
    <row r="22" spans="1:18" ht="16.5" customHeight="1">
      <c r="A22" s="35" t="s">
        <v>16</v>
      </c>
      <c r="B22" s="36"/>
      <c r="C22" s="37" t="s">
        <v>17</v>
      </c>
      <c r="D22" s="38">
        <f>SUM(D23:D26)</f>
        <v>2049100</v>
      </c>
      <c r="E22" s="38">
        <f>E23+E24+E25+E26</f>
        <v>5167630</v>
      </c>
      <c r="F22" s="38">
        <f>F23+F24+F25+F26</f>
        <v>1546150</v>
      </c>
      <c r="G22" s="38">
        <f>G23+G24+G25+G26</f>
        <v>900000</v>
      </c>
      <c r="H22" s="38">
        <f>H23+H24+H25+H26</f>
        <v>2446150</v>
      </c>
      <c r="I22" s="39">
        <f t="shared" si="3"/>
        <v>0.47336012833736163</v>
      </c>
      <c r="J22" s="104">
        <f t="shared" si="1"/>
        <v>1510000</v>
      </c>
      <c r="K22" s="104">
        <f>SUM(K23:K26)</f>
        <v>10000</v>
      </c>
      <c r="L22" s="104">
        <f t="shared" si="2"/>
        <v>1500000</v>
      </c>
      <c r="M22" s="104">
        <f aca="true" t="shared" si="6" ref="M22:R22">SUM(M23:M26)</f>
        <v>0</v>
      </c>
      <c r="N22" s="104">
        <f t="shared" si="6"/>
        <v>0</v>
      </c>
      <c r="O22" s="104">
        <f t="shared" si="6"/>
        <v>0</v>
      </c>
      <c r="P22" s="104">
        <f t="shared" si="6"/>
        <v>0</v>
      </c>
      <c r="Q22" s="104">
        <f t="shared" si="6"/>
        <v>0</v>
      </c>
      <c r="R22" s="104">
        <f t="shared" si="6"/>
        <v>1500000</v>
      </c>
    </row>
    <row r="23" spans="1:18" ht="12.75" customHeight="1">
      <c r="A23" s="50"/>
      <c r="B23" s="93" t="s">
        <v>197</v>
      </c>
      <c r="C23" s="94" t="s">
        <v>200</v>
      </c>
      <c r="D23" s="53">
        <v>1977500</v>
      </c>
      <c r="E23" s="54">
        <v>4770000</v>
      </c>
      <c r="F23" s="53">
        <v>1200000</v>
      </c>
      <c r="G23" s="53">
        <v>900000</v>
      </c>
      <c r="H23" s="55">
        <f>G23+F23</f>
        <v>2100000</v>
      </c>
      <c r="I23" s="43">
        <f t="shared" si="3"/>
        <v>0.44025157232704404</v>
      </c>
      <c r="J23" s="76">
        <f t="shared" si="1"/>
        <v>420000</v>
      </c>
      <c r="K23" s="76"/>
      <c r="L23" s="76">
        <f t="shared" si="2"/>
        <v>420000</v>
      </c>
      <c r="M23" s="76"/>
      <c r="N23" s="76"/>
      <c r="O23" s="76"/>
      <c r="P23" s="76"/>
      <c r="Q23" s="76"/>
      <c r="R23" s="76">
        <v>420000</v>
      </c>
    </row>
    <row r="24" spans="1:18" s="47" customFormat="1" ht="12.75" customHeight="1">
      <c r="A24" s="56"/>
      <c r="B24" s="93" t="s">
        <v>198</v>
      </c>
      <c r="C24" s="94" t="s">
        <v>201</v>
      </c>
      <c r="D24" s="57"/>
      <c r="E24" s="57">
        <v>107530</v>
      </c>
      <c r="F24" s="57">
        <v>91350</v>
      </c>
      <c r="G24" s="57">
        <v>0</v>
      </c>
      <c r="H24" s="57">
        <f>G24+F24</f>
        <v>91350</v>
      </c>
      <c r="I24" s="49">
        <v>0</v>
      </c>
      <c r="J24" s="76">
        <f t="shared" si="1"/>
        <v>0</v>
      </c>
      <c r="K24" s="77"/>
      <c r="L24" s="76">
        <f t="shared" si="2"/>
        <v>0</v>
      </c>
      <c r="M24" s="77"/>
      <c r="N24" s="77"/>
      <c r="O24" s="77"/>
      <c r="P24" s="77"/>
      <c r="Q24" s="77"/>
      <c r="R24" s="77"/>
    </row>
    <row r="25" spans="1:18" ht="12.75" customHeight="1">
      <c r="A25" s="51"/>
      <c r="B25" s="93" t="s">
        <v>199</v>
      </c>
      <c r="C25" s="94" t="s">
        <v>202</v>
      </c>
      <c r="D25" s="53"/>
      <c r="E25" s="53">
        <v>100000</v>
      </c>
      <c r="F25" s="53">
        <v>80000</v>
      </c>
      <c r="G25" s="53">
        <v>0</v>
      </c>
      <c r="H25" s="53">
        <f>G25+F25</f>
        <v>80000</v>
      </c>
      <c r="I25" s="45">
        <f aca="true" t="shared" si="7" ref="I25:I30">H25/E25</f>
        <v>0.8</v>
      </c>
      <c r="J25" s="76">
        <f t="shared" si="1"/>
        <v>0</v>
      </c>
      <c r="K25" s="76"/>
      <c r="L25" s="76">
        <f t="shared" si="2"/>
        <v>0</v>
      </c>
      <c r="M25" s="76"/>
      <c r="N25" s="76"/>
      <c r="O25" s="76"/>
      <c r="P25" s="76"/>
      <c r="Q25" s="76"/>
      <c r="R25" s="76"/>
    </row>
    <row r="26" spans="1:18" ht="9.75">
      <c r="A26" s="40"/>
      <c r="B26" s="93" t="s">
        <v>18</v>
      </c>
      <c r="C26" s="94" t="s">
        <v>19</v>
      </c>
      <c r="D26" s="42">
        <v>71600</v>
      </c>
      <c r="E26" s="42">
        <v>190100</v>
      </c>
      <c r="F26" s="42">
        <v>174800</v>
      </c>
      <c r="G26" s="42">
        <v>0</v>
      </c>
      <c r="H26" s="53">
        <f>G26+F26</f>
        <v>174800</v>
      </c>
      <c r="I26" s="45">
        <f t="shared" si="7"/>
        <v>0.9195160441872698</v>
      </c>
      <c r="J26" s="76">
        <f t="shared" si="1"/>
        <v>1090000</v>
      </c>
      <c r="K26" s="76">
        <v>10000</v>
      </c>
      <c r="L26" s="76">
        <f t="shared" si="2"/>
        <v>1080000</v>
      </c>
      <c r="M26" s="76"/>
      <c r="N26" s="76"/>
      <c r="O26" s="76"/>
      <c r="P26" s="76"/>
      <c r="Q26" s="76"/>
      <c r="R26" s="76">
        <v>1080000</v>
      </c>
    </row>
    <row r="27" spans="1:18" ht="16.5" customHeight="1">
      <c r="A27" s="35" t="s">
        <v>221</v>
      </c>
      <c r="B27" s="36"/>
      <c r="C27" s="37" t="s">
        <v>222</v>
      </c>
      <c r="D27" s="38">
        <f>SUM(D28:D31)</f>
        <v>12519700</v>
      </c>
      <c r="E27" s="38">
        <f>E28+E29+E30+E31</f>
        <v>17058800</v>
      </c>
      <c r="F27" s="38">
        <f>F28+F29+F30+F31</f>
        <v>11026000</v>
      </c>
      <c r="G27" s="38">
        <f>G28+G29+G30+G31</f>
        <v>5060000</v>
      </c>
      <c r="H27" s="38">
        <f>H28+H29+H30+H31</f>
        <v>16086000</v>
      </c>
      <c r="I27" s="39">
        <f t="shared" si="7"/>
        <v>0.9429737144465027</v>
      </c>
      <c r="J27" s="104">
        <f>K27+L27</f>
        <v>0</v>
      </c>
      <c r="K27" s="104">
        <f>SUM(K28)</f>
        <v>0</v>
      </c>
      <c r="L27" s="104">
        <f>M27+N27+O27+P27+Q27+R27</f>
        <v>0</v>
      </c>
      <c r="M27" s="104">
        <f aca="true" t="shared" si="8" ref="M27:R27">SUM(M28)</f>
        <v>0</v>
      </c>
      <c r="N27" s="104">
        <f t="shared" si="8"/>
        <v>0</v>
      </c>
      <c r="O27" s="104">
        <f t="shared" si="8"/>
        <v>0</v>
      </c>
      <c r="P27" s="104">
        <f t="shared" si="8"/>
        <v>0</v>
      </c>
      <c r="Q27" s="104">
        <f t="shared" si="8"/>
        <v>0</v>
      </c>
      <c r="R27" s="104">
        <f t="shared" si="8"/>
        <v>0</v>
      </c>
    </row>
    <row r="28" spans="1:18" ht="12.75" customHeight="1">
      <c r="A28" s="50"/>
      <c r="B28" s="93" t="s">
        <v>223</v>
      </c>
      <c r="C28" s="20" t="s">
        <v>15</v>
      </c>
      <c r="D28" s="53">
        <v>1977500</v>
      </c>
      <c r="E28" s="54">
        <v>4770000</v>
      </c>
      <c r="F28" s="53">
        <v>1200000</v>
      </c>
      <c r="G28" s="53">
        <v>900000</v>
      </c>
      <c r="H28" s="55">
        <f>G28+F28</f>
        <v>2100000</v>
      </c>
      <c r="I28" s="43">
        <f t="shared" si="7"/>
        <v>0.44025157232704404</v>
      </c>
      <c r="J28" s="76">
        <f>K28+L28</f>
        <v>0</v>
      </c>
      <c r="K28" s="76"/>
      <c r="L28" s="76">
        <f>M28+N28+O28+P28+Q28+R28</f>
        <v>0</v>
      </c>
      <c r="M28" s="76"/>
      <c r="N28" s="76"/>
      <c r="O28" s="76"/>
      <c r="P28" s="76"/>
      <c r="Q28" s="76"/>
      <c r="R28" s="76"/>
    </row>
    <row r="29" spans="1:18" ht="18" customHeight="1">
      <c r="A29" s="35" t="s">
        <v>20</v>
      </c>
      <c r="B29" s="36"/>
      <c r="C29" s="37" t="s">
        <v>21</v>
      </c>
      <c r="D29" s="38">
        <f>SUM(D30:D32)</f>
        <v>5578600</v>
      </c>
      <c r="E29" s="38">
        <f>SUM(E30:E32)</f>
        <v>6564400</v>
      </c>
      <c r="F29" s="38">
        <f>SUM(F30:F32)</f>
        <v>5313000</v>
      </c>
      <c r="G29" s="38">
        <f>SUM(G30:G32)</f>
        <v>2080000</v>
      </c>
      <c r="H29" s="38">
        <f>SUM(H30:H32)</f>
        <v>7393000</v>
      </c>
      <c r="I29" s="39">
        <f t="shared" si="7"/>
        <v>1.1262263116202547</v>
      </c>
      <c r="J29" s="104">
        <f t="shared" si="1"/>
        <v>366980</v>
      </c>
      <c r="K29" s="104">
        <f>SUM(K30:K32)</f>
        <v>0</v>
      </c>
      <c r="L29" s="104">
        <f t="shared" si="2"/>
        <v>366980</v>
      </c>
      <c r="M29" s="104">
        <f aca="true" t="shared" si="9" ref="M29:R29">SUM(M30:M32)</f>
        <v>0</v>
      </c>
      <c r="N29" s="104">
        <f t="shared" si="9"/>
        <v>0</v>
      </c>
      <c r="O29" s="104">
        <f t="shared" si="9"/>
        <v>75000</v>
      </c>
      <c r="P29" s="104">
        <f t="shared" si="9"/>
        <v>0</v>
      </c>
      <c r="Q29" s="104">
        <f t="shared" si="9"/>
        <v>0</v>
      </c>
      <c r="R29" s="104">
        <f t="shared" si="9"/>
        <v>291980</v>
      </c>
    </row>
    <row r="30" spans="1:18" ht="9.75" hidden="1">
      <c r="A30" s="40"/>
      <c r="B30" s="41" t="s">
        <v>22</v>
      </c>
      <c r="C30" s="20" t="s">
        <v>23</v>
      </c>
      <c r="D30" s="42">
        <v>4963600</v>
      </c>
      <c r="E30" s="42">
        <v>5712400</v>
      </c>
      <c r="F30" s="42">
        <v>4500000</v>
      </c>
      <c r="G30" s="42">
        <v>2080000</v>
      </c>
      <c r="H30" s="42">
        <f aca="true" t="shared" si="10" ref="H30:H35">G30+F30</f>
        <v>6580000</v>
      </c>
      <c r="I30" s="43">
        <f t="shared" si="7"/>
        <v>1.151880120439745</v>
      </c>
      <c r="J30" s="76">
        <f t="shared" si="1"/>
        <v>0</v>
      </c>
      <c r="K30" s="76"/>
      <c r="L30" s="76">
        <f t="shared" si="2"/>
        <v>0</v>
      </c>
      <c r="M30" s="76"/>
      <c r="N30" s="76"/>
      <c r="O30" s="76"/>
      <c r="P30" s="76"/>
      <c r="Q30" s="76"/>
      <c r="R30" s="76"/>
    </row>
    <row r="31" spans="1:18" ht="9.75" hidden="1">
      <c r="A31" s="40"/>
      <c r="B31" s="46" t="s">
        <v>22</v>
      </c>
      <c r="C31" s="47" t="s">
        <v>146</v>
      </c>
      <c r="D31" s="42"/>
      <c r="E31" s="48">
        <v>12000</v>
      </c>
      <c r="F31" s="48">
        <v>13000</v>
      </c>
      <c r="G31" s="48">
        <v>0</v>
      </c>
      <c r="H31" s="48">
        <f t="shared" si="10"/>
        <v>13000</v>
      </c>
      <c r="I31" s="49"/>
      <c r="J31" s="76">
        <f t="shared" si="1"/>
        <v>0</v>
      </c>
      <c r="K31" s="76"/>
      <c r="L31" s="76">
        <f t="shared" si="2"/>
        <v>0</v>
      </c>
      <c r="M31" s="76"/>
      <c r="N31" s="76"/>
      <c r="O31" s="76"/>
      <c r="P31" s="76"/>
      <c r="Q31" s="76"/>
      <c r="R31" s="76"/>
    </row>
    <row r="32" spans="1:18" ht="9.75">
      <c r="A32" s="40"/>
      <c r="B32" s="41" t="s">
        <v>24</v>
      </c>
      <c r="C32" s="20" t="s">
        <v>25</v>
      </c>
      <c r="D32" s="42">
        <v>615000</v>
      </c>
      <c r="E32" s="42">
        <v>840000</v>
      </c>
      <c r="F32" s="42">
        <v>800000</v>
      </c>
      <c r="G32" s="42">
        <v>0</v>
      </c>
      <c r="H32" s="42">
        <f t="shared" si="10"/>
        <v>800000</v>
      </c>
      <c r="I32" s="45">
        <f aca="true" t="shared" si="11" ref="I32:I40">H32/E32</f>
        <v>0.9523809523809523</v>
      </c>
      <c r="J32" s="76">
        <f t="shared" si="1"/>
        <v>366980</v>
      </c>
      <c r="K32" s="76"/>
      <c r="L32" s="76">
        <f t="shared" si="2"/>
        <v>366980</v>
      </c>
      <c r="M32" s="76"/>
      <c r="N32" s="76"/>
      <c r="O32" s="76">
        <v>75000</v>
      </c>
      <c r="P32" s="76"/>
      <c r="Q32" s="76"/>
      <c r="R32" s="76">
        <v>291980</v>
      </c>
    </row>
    <row r="33" spans="1:18" ht="18" customHeight="1">
      <c r="A33" s="35" t="s">
        <v>26</v>
      </c>
      <c r="B33" s="36"/>
      <c r="C33" s="37" t="s">
        <v>27</v>
      </c>
      <c r="D33" s="38">
        <f>SUM(D34:D35)</f>
        <v>332000</v>
      </c>
      <c r="E33" s="38">
        <f>E34+E35</f>
        <v>471000</v>
      </c>
      <c r="F33" s="38">
        <f>F34+F35</f>
        <v>740000</v>
      </c>
      <c r="G33" s="38">
        <f>G34+G35</f>
        <v>0</v>
      </c>
      <c r="H33" s="38">
        <f t="shared" si="10"/>
        <v>740000</v>
      </c>
      <c r="I33" s="39">
        <f t="shared" si="11"/>
        <v>1.5711252653927814</v>
      </c>
      <c r="J33" s="104">
        <f t="shared" si="1"/>
        <v>275000</v>
      </c>
      <c r="K33" s="104">
        <f>SUM(K34:K35)</f>
        <v>0</v>
      </c>
      <c r="L33" s="104">
        <f t="shared" si="2"/>
        <v>275000</v>
      </c>
      <c r="M33" s="104">
        <f aca="true" t="shared" si="12" ref="M33:R33">SUM(M34:M35)</f>
        <v>0</v>
      </c>
      <c r="N33" s="104">
        <f t="shared" si="12"/>
        <v>0</v>
      </c>
      <c r="O33" s="104">
        <f t="shared" si="12"/>
        <v>0</v>
      </c>
      <c r="P33" s="104">
        <f t="shared" si="12"/>
        <v>0</v>
      </c>
      <c r="Q33" s="104">
        <f t="shared" si="12"/>
        <v>0</v>
      </c>
      <c r="R33" s="104">
        <f t="shared" si="12"/>
        <v>275000</v>
      </c>
    </row>
    <row r="34" spans="1:18" ht="12" customHeight="1">
      <c r="A34" s="50"/>
      <c r="B34" s="51" t="s">
        <v>28</v>
      </c>
      <c r="C34" s="52" t="s">
        <v>29</v>
      </c>
      <c r="D34" s="53">
        <v>205000</v>
      </c>
      <c r="E34" s="53">
        <v>420000</v>
      </c>
      <c r="F34" s="53">
        <v>700000</v>
      </c>
      <c r="G34" s="53">
        <v>0</v>
      </c>
      <c r="H34" s="53">
        <f t="shared" si="10"/>
        <v>700000</v>
      </c>
      <c r="I34" s="43">
        <f t="shared" si="11"/>
        <v>1.6666666666666667</v>
      </c>
      <c r="J34" s="76">
        <f t="shared" si="1"/>
        <v>200000</v>
      </c>
      <c r="K34" s="76"/>
      <c r="L34" s="76">
        <f t="shared" si="2"/>
        <v>200000</v>
      </c>
      <c r="M34" s="76"/>
      <c r="N34" s="76"/>
      <c r="O34" s="76"/>
      <c r="P34" s="76"/>
      <c r="Q34" s="76"/>
      <c r="R34" s="76">
        <v>200000</v>
      </c>
    </row>
    <row r="35" spans="1:18" ht="10.5" customHeight="1">
      <c r="A35" s="40"/>
      <c r="B35" s="41" t="s">
        <v>203</v>
      </c>
      <c r="C35" s="20" t="s">
        <v>204</v>
      </c>
      <c r="D35" s="42">
        <v>127000</v>
      </c>
      <c r="E35" s="42">
        <v>51000</v>
      </c>
      <c r="F35" s="42">
        <v>40000</v>
      </c>
      <c r="G35" s="42">
        <v>0</v>
      </c>
      <c r="H35" s="42">
        <f t="shared" si="10"/>
        <v>40000</v>
      </c>
      <c r="I35" s="45">
        <f t="shared" si="11"/>
        <v>0.7843137254901961</v>
      </c>
      <c r="J35" s="76">
        <f t="shared" si="1"/>
        <v>75000</v>
      </c>
      <c r="K35" s="76"/>
      <c r="L35" s="76">
        <f t="shared" si="2"/>
        <v>75000</v>
      </c>
      <c r="M35" s="76"/>
      <c r="N35" s="76"/>
      <c r="O35" s="76"/>
      <c r="P35" s="76"/>
      <c r="Q35" s="76"/>
      <c r="R35" s="76">
        <v>75000</v>
      </c>
    </row>
    <row r="36" spans="1:18" ht="16.5" customHeight="1">
      <c r="A36" s="35" t="s">
        <v>224</v>
      </c>
      <c r="B36" s="36"/>
      <c r="C36" s="37" t="s">
        <v>225</v>
      </c>
      <c r="D36" s="38">
        <f>SUM(D37:D40)</f>
        <v>8904096</v>
      </c>
      <c r="E36" s="38">
        <f>E37+E38+E39+E40</f>
        <v>15085674</v>
      </c>
      <c r="F36" s="38">
        <f>F37+F38+F39+F40</f>
        <v>10684864</v>
      </c>
      <c r="G36" s="38">
        <f>G37+G38+G39+G40</f>
        <v>1304000</v>
      </c>
      <c r="H36" s="38">
        <f>H37+H38+H39+H40</f>
        <v>11988864</v>
      </c>
      <c r="I36" s="39">
        <f>H36/E36</f>
        <v>0.7947184858959566</v>
      </c>
      <c r="J36" s="104">
        <f t="shared" si="1"/>
        <v>6500</v>
      </c>
      <c r="K36" s="104">
        <f>SUM(K37)</f>
        <v>0</v>
      </c>
      <c r="L36" s="104">
        <f t="shared" si="2"/>
        <v>6500</v>
      </c>
      <c r="M36" s="104">
        <f aca="true" t="shared" si="13" ref="M36:R36">SUM(M37)</f>
        <v>0</v>
      </c>
      <c r="N36" s="104">
        <f t="shared" si="13"/>
        <v>0</v>
      </c>
      <c r="O36" s="104">
        <f t="shared" si="13"/>
        <v>0</v>
      </c>
      <c r="P36" s="104">
        <f t="shared" si="13"/>
        <v>0</v>
      </c>
      <c r="Q36" s="104">
        <f t="shared" si="13"/>
        <v>0</v>
      </c>
      <c r="R36" s="104">
        <f t="shared" si="13"/>
        <v>6500</v>
      </c>
    </row>
    <row r="37" spans="1:18" ht="12.75" customHeight="1">
      <c r="A37" s="50"/>
      <c r="B37" s="93" t="s">
        <v>226</v>
      </c>
      <c r="C37" s="20" t="s">
        <v>15</v>
      </c>
      <c r="D37" s="53">
        <v>1977500</v>
      </c>
      <c r="E37" s="54">
        <v>4770000</v>
      </c>
      <c r="F37" s="53">
        <v>1200000</v>
      </c>
      <c r="G37" s="53">
        <v>900000</v>
      </c>
      <c r="H37" s="55">
        <f>G37+F37</f>
        <v>2100000</v>
      </c>
      <c r="I37" s="43">
        <f>H37/E37</f>
        <v>0.44025157232704404</v>
      </c>
      <c r="J37" s="76">
        <f t="shared" si="1"/>
        <v>6500</v>
      </c>
      <c r="K37" s="76"/>
      <c r="L37" s="76">
        <f t="shared" si="2"/>
        <v>6500</v>
      </c>
      <c r="M37" s="76"/>
      <c r="N37" s="76"/>
      <c r="O37" s="76"/>
      <c r="P37" s="76"/>
      <c r="Q37" s="76"/>
      <c r="R37" s="76">
        <v>6500</v>
      </c>
    </row>
    <row r="38" spans="1:18" ht="18.75" customHeight="1">
      <c r="A38" s="35" t="s">
        <v>30</v>
      </c>
      <c r="B38" s="36"/>
      <c r="C38" s="37" t="s">
        <v>31</v>
      </c>
      <c r="D38" s="38">
        <f>SUM(D39:D44)</f>
        <v>6360948</v>
      </c>
      <c r="E38" s="38">
        <f>SUM(E39:E44)</f>
        <v>9857647</v>
      </c>
      <c r="F38" s="38">
        <f>SUM(F39:F44)</f>
        <v>9036837</v>
      </c>
      <c r="G38" s="38">
        <f>SUM(G39:G44)</f>
        <v>404000</v>
      </c>
      <c r="H38" s="38">
        <f>SUM(H39:H44)</f>
        <v>9440837</v>
      </c>
      <c r="I38" s="39">
        <f t="shared" si="11"/>
        <v>0.9577170900925951</v>
      </c>
      <c r="J38" s="104">
        <f t="shared" si="1"/>
        <v>3287404</v>
      </c>
      <c r="K38" s="104">
        <f>SUM(K39:K44)</f>
        <v>2234854</v>
      </c>
      <c r="L38" s="104">
        <f t="shared" si="2"/>
        <v>1052550</v>
      </c>
      <c r="M38" s="104">
        <f aca="true" t="shared" si="14" ref="M38:R38">SUM(M39:M44)</f>
        <v>0</v>
      </c>
      <c r="N38" s="104">
        <f t="shared" si="14"/>
        <v>195991</v>
      </c>
      <c r="O38" s="104">
        <f t="shared" si="14"/>
        <v>0</v>
      </c>
      <c r="P38" s="104">
        <f t="shared" si="14"/>
        <v>0</v>
      </c>
      <c r="Q38" s="104">
        <f t="shared" si="14"/>
        <v>0</v>
      </c>
      <c r="R38" s="104">
        <f t="shared" si="14"/>
        <v>856559</v>
      </c>
    </row>
    <row r="39" spans="1:18" ht="9.75">
      <c r="A39" s="40"/>
      <c r="B39" s="41" t="s">
        <v>32</v>
      </c>
      <c r="C39" s="20" t="s">
        <v>33</v>
      </c>
      <c r="D39" s="42">
        <v>155348</v>
      </c>
      <c r="E39" s="42">
        <v>148027</v>
      </c>
      <c r="F39" s="42">
        <v>148027</v>
      </c>
      <c r="G39" s="42">
        <v>0</v>
      </c>
      <c r="H39" s="42">
        <f aca="true" t="shared" si="15" ref="H39:H44">G39+F39</f>
        <v>148027</v>
      </c>
      <c r="I39" s="43">
        <f t="shared" si="11"/>
        <v>1</v>
      </c>
      <c r="J39" s="76">
        <f t="shared" si="1"/>
        <v>42949</v>
      </c>
      <c r="K39" s="96">
        <v>40049</v>
      </c>
      <c r="L39" s="96">
        <f t="shared" si="2"/>
        <v>2900</v>
      </c>
      <c r="M39" s="96"/>
      <c r="N39" s="96"/>
      <c r="O39" s="96"/>
      <c r="P39" s="96"/>
      <c r="Q39" s="96"/>
      <c r="R39" s="96">
        <v>2900</v>
      </c>
    </row>
    <row r="40" spans="1:18" ht="9.75">
      <c r="A40" s="40"/>
      <c r="B40" s="41" t="s">
        <v>34</v>
      </c>
      <c r="C40" s="58" t="s">
        <v>35</v>
      </c>
      <c r="D40" s="42">
        <v>410300</v>
      </c>
      <c r="E40" s="42">
        <v>310000</v>
      </c>
      <c r="F40" s="42">
        <v>300000</v>
      </c>
      <c r="G40" s="42">
        <v>0</v>
      </c>
      <c r="H40" s="42">
        <f t="shared" si="15"/>
        <v>300000</v>
      </c>
      <c r="I40" s="45">
        <f t="shared" si="11"/>
        <v>0.967741935483871</v>
      </c>
      <c r="J40" s="76">
        <f t="shared" si="1"/>
        <v>287000</v>
      </c>
      <c r="K40" s="96"/>
      <c r="L40" s="96">
        <f t="shared" si="2"/>
        <v>287000</v>
      </c>
      <c r="M40" s="96"/>
      <c r="N40" s="96">
        <v>190000</v>
      </c>
      <c r="O40" s="96"/>
      <c r="P40" s="96"/>
      <c r="Q40" s="96"/>
      <c r="R40" s="96">
        <v>97000</v>
      </c>
    </row>
    <row r="41" spans="1:18" s="47" customFormat="1" ht="9.75">
      <c r="A41" s="46"/>
      <c r="B41" s="41" t="s">
        <v>36</v>
      </c>
      <c r="C41" s="58" t="s">
        <v>138</v>
      </c>
      <c r="D41" s="48"/>
      <c r="E41" s="48">
        <v>27810</v>
      </c>
      <c r="F41" s="48">
        <v>30540</v>
      </c>
      <c r="G41" s="48">
        <v>0</v>
      </c>
      <c r="H41" s="48">
        <f t="shared" si="15"/>
        <v>30540</v>
      </c>
      <c r="I41" s="49">
        <v>0</v>
      </c>
      <c r="J41" s="76">
        <f t="shared" si="1"/>
        <v>2699300</v>
      </c>
      <c r="K41" s="96">
        <v>2163100</v>
      </c>
      <c r="L41" s="96">
        <f t="shared" si="2"/>
        <v>536200</v>
      </c>
      <c r="M41" s="96"/>
      <c r="N41" s="96">
        <v>3000</v>
      </c>
      <c r="O41" s="96"/>
      <c r="P41" s="96"/>
      <c r="Q41" s="96"/>
      <c r="R41" s="96">
        <v>533200</v>
      </c>
    </row>
    <row r="42" spans="1:18" s="47" customFormat="1" ht="9.75">
      <c r="A42" s="46"/>
      <c r="B42" s="41" t="s">
        <v>283</v>
      </c>
      <c r="C42" s="58" t="s">
        <v>284</v>
      </c>
      <c r="D42" s="48"/>
      <c r="E42" s="48">
        <v>27810</v>
      </c>
      <c r="F42" s="48">
        <v>30540</v>
      </c>
      <c r="G42" s="48">
        <v>0</v>
      </c>
      <c r="H42" s="48">
        <f t="shared" si="15"/>
        <v>30540</v>
      </c>
      <c r="I42" s="49">
        <v>0</v>
      </c>
      <c r="J42" s="76">
        <f>K42+L42</f>
        <v>24155</v>
      </c>
      <c r="K42" s="96">
        <v>23355</v>
      </c>
      <c r="L42" s="96">
        <f>M42+N42+O42+P42+Q42+R42</f>
        <v>800</v>
      </c>
      <c r="M42" s="96"/>
      <c r="N42" s="96"/>
      <c r="O42" s="96"/>
      <c r="P42" s="96"/>
      <c r="Q42" s="96"/>
      <c r="R42" s="96">
        <v>800</v>
      </c>
    </row>
    <row r="43" spans="1:18" ht="9.75">
      <c r="A43" s="40"/>
      <c r="B43" s="41" t="s">
        <v>205</v>
      </c>
      <c r="C43" s="58" t="s">
        <v>206</v>
      </c>
      <c r="D43" s="42">
        <v>5484300</v>
      </c>
      <c r="E43" s="42">
        <v>8741000</v>
      </c>
      <c r="F43" s="42">
        <v>7985730</v>
      </c>
      <c r="G43" s="42">
        <v>404000</v>
      </c>
      <c r="H43" s="42">
        <f t="shared" si="15"/>
        <v>8389730</v>
      </c>
      <c r="I43" s="45">
        <f>H43/E43</f>
        <v>0.9598135224802654</v>
      </c>
      <c r="J43" s="76">
        <f t="shared" si="1"/>
        <v>88500</v>
      </c>
      <c r="K43" s="96">
        <v>7500</v>
      </c>
      <c r="L43" s="96">
        <f t="shared" si="2"/>
        <v>81000</v>
      </c>
      <c r="M43" s="96"/>
      <c r="N43" s="96"/>
      <c r="O43" s="96"/>
      <c r="P43" s="96"/>
      <c r="Q43" s="96"/>
      <c r="R43" s="96">
        <v>81000</v>
      </c>
    </row>
    <row r="44" spans="1:18" ht="9.75">
      <c r="A44" s="40"/>
      <c r="B44" s="41" t="s">
        <v>38</v>
      </c>
      <c r="C44" s="58" t="s">
        <v>15</v>
      </c>
      <c r="D44" s="42">
        <v>311000</v>
      </c>
      <c r="E44" s="42">
        <v>603000</v>
      </c>
      <c r="F44" s="42">
        <v>542000</v>
      </c>
      <c r="G44" s="42">
        <v>0</v>
      </c>
      <c r="H44" s="42">
        <f t="shared" si="15"/>
        <v>542000</v>
      </c>
      <c r="I44" s="45">
        <f>H44/E44</f>
        <v>0.8988391376451078</v>
      </c>
      <c r="J44" s="76">
        <f t="shared" si="1"/>
        <v>145500</v>
      </c>
      <c r="K44" s="96">
        <v>850</v>
      </c>
      <c r="L44" s="96">
        <f t="shared" si="2"/>
        <v>144650</v>
      </c>
      <c r="M44" s="96"/>
      <c r="N44" s="96">
        <v>2991</v>
      </c>
      <c r="O44" s="96"/>
      <c r="P44" s="96"/>
      <c r="Q44" s="96"/>
      <c r="R44" s="96">
        <v>141659</v>
      </c>
    </row>
    <row r="45" spans="1:18" ht="18" customHeight="1">
      <c r="A45" s="40" t="s">
        <v>39</v>
      </c>
      <c r="B45" s="41"/>
      <c r="C45" s="59" t="s">
        <v>40</v>
      </c>
      <c r="D45" s="60"/>
      <c r="E45" s="60"/>
      <c r="F45" s="60"/>
      <c r="G45" s="60"/>
      <c r="H45" s="60"/>
      <c r="I45" s="61"/>
      <c r="J45" s="76"/>
      <c r="K45" s="76"/>
      <c r="L45" s="76"/>
      <c r="M45" s="76"/>
      <c r="N45" s="76"/>
      <c r="O45" s="76"/>
      <c r="P45" s="76"/>
      <c r="Q45" s="76"/>
      <c r="R45" s="76"/>
    </row>
    <row r="46" spans="1:18" ht="9.75">
      <c r="A46" s="35"/>
      <c r="B46" s="36"/>
      <c r="C46" s="62" t="s">
        <v>41</v>
      </c>
      <c r="D46" s="38">
        <f>D49</f>
        <v>6000</v>
      </c>
      <c r="E46" s="38">
        <f>E49</f>
        <v>7400</v>
      </c>
      <c r="F46" s="38">
        <f>F49</f>
        <v>7400</v>
      </c>
      <c r="G46" s="38">
        <f>G49</f>
        <v>0</v>
      </c>
      <c r="H46" s="38">
        <f>H49</f>
        <v>7400</v>
      </c>
      <c r="I46" s="39">
        <f>H46/E46</f>
        <v>1</v>
      </c>
      <c r="J46" s="104">
        <f t="shared" si="1"/>
        <v>3148</v>
      </c>
      <c r="K46" s="104">
        <f>SUM(K47:K49)</f>
        <v>3148</v>
      </c>
      <c r="L46" s="104">
        <f>M46+N46+O46+P46+Q46+R46</f>
        <v>0</v>
      </c>
      <c r="M46" s="104">
        <f aca="true" t="shared" si="16" ref="M46:R46">SUM(M47:M49)</f>
        <v>0</v>
      </c>
      <c r="N46" s="104">
        <f t="shared" si="16"/>
        <v>0</v>
      </c>
      <c r="O46" s="104">
        <f t="shared" si="16"/>
        <v>0</v>
      </c>
      <c r="P46" s="104">
        <f t="shared" si="16"/>
        <v>0</v>
      </c>
      <c r="Q46" s="104">
        <f t="shared" si="16"/>
        <v>0</v>
      </c>
      <c r="R46" s="104">
        <f t="shared" si="16"/>
        <v>0</v>
      </c>
    </row>
    <row r="47" spans="1:18" ht="9.75">
      <c r="A47" s="40"/>
      <c r="B47" s="41" t="s">
        <v>42</v>
      </c>
      <c r="C47" s="58" t="s">
        <v>147</v>
      </c>
      <c r="D47" s="42"/>
      <c r="E47" s="42"/>
      <c r="F47" s="42"/>
      <c r="G47" s="42"/>
      <c r="H47" s="42"/>
      <c r="I47" s="61"/>
      <c r="J47" s="76">
        <f t="shared" si="1"/>
        <v>3000</v>
      </c>
      <c r="K47" s="76">
        <v>3000</v>
      </c>
      <c r="L47" s="76">
        <f>M47+N47+O47+P47+Q47+R47</f>
        <v>0</v>
      </c>
      <c r="M47" s="76"/>
      <c r="N47" s="76"/>
      <c r="O47" s="76"/>
      <c r="P47" s="76"/>
      <c r="Q47" s="76"/>
      <c r="R47" s="76"/>
    </row>
    <row r="48" spans="1:18" ht="9.75">
      <c r="A48" s="40"/>
      <c r="B48" s="41"/>
      <c r="C48" s="58" t="s">
        <v>43</v>
      </c>
      <c r="D48" s="42"/>
      <c r="E48" s="42"/>
      <c r="F48" s="42"/>
      <c r="G48" s="42"/>
      <c r="H48" s="42"/>
      <c r="I48" s="61"/>
      <c r="J48" s="76"/>
      <c r="K48" s="76"/>
      <c r="L48" s="76"/>
      <c r="M48" s="76"/>
      <c r="N48" s="76"/>
      <c r="O48" s="76"/>
      <c r="P48" s="76"/>
      <c r="Q48" s="76"/>
      <c r="R48" s="76"/>
    </row>
    <row r="49" spans="1:18" ht="9.75">
      <c r="A49" s="40"/>
      <c r="B49" s="41" t="s">
        <v>293</v>
      </c>
      <c r="C49" s="58" t="s">
        <v>294</v>
      </c>
      <c r="D49" s="42">
        <v>6000</v>
      </c>
      <c r="E49" s="42">
        <v>7400</v>
      </c>
      <c r="F49" s="42">
        <v>7400</v>
      </c>
      <c r="G49" s="42">
        <v>0</v>
      </c>
      <c r="H49" s="42">
        <f>G49+F49</f>
        <v>7400</v>
      </c>
      <c r="I49" s="45">
        <f>H49/E49</f>
        <v>1</v>
      </c>
      <c r="J49" s="76">
        <f t="shared" si="1"/>
        <v>148</v>
      </c>
      <c r="K49" s="76">
        <v>148</v>
      </c>
      <c r="L49" s="76">
        <f>M49+N49+O49+P49+Q49+R49</f>
        <v>0</v>
      </c>
      <c r="M49" s="76"/>
      <c r="N49" s="76"/>
      <c r="O49" s="76"/>
      <c r="P49" s="76"/>
      <c r="Q49" s="76"/>
      <c r="R49" s="76"/>
    </row>
    <row r="50" spans="1:18" ht="18.75" customHeight="1">
      <c r="A50" s="35" t="s">
        <v>44</v>
      </c>
      <c r="B50" s="36"/>
      <c r="C50" s="37" t="s">
        <v>148</v>
      </c>
      <c r="D50" s="38">
        <f>SUM(D51:D54)</f>
        <v>922900</v>
      </c>
      <c r="E50" s="38">
        <f>SUM(E51:E55)</f>
        <v>1649600</v>
      </c>
      <c r="F50" s="38">
        <f>SUM(F51:F55)</f>
        <v>1497400</v>
      </c>
      <c r="G50" s="38">
        <f>SUM(G51:G55)</f>
        <v>0</v>
      </c>
      <c r="H50" s="38">
        <f>SUM(H51:H55)</f>
        <v>1497400</v>
      </c>
      <c r="I50" s="39">
        <f aca="true" t="shared" si="17" ref="I50:I55">H50/E50</f>
        <v>0.9077352085354026</v>
      </c>
      <c r="J50" s="104">
        <f t="shared" si="1"/>
        <v>274593</v>
      </c>
      <c r="K50" s="104">
        <f>SUM(K51:K55)</f>
        <v>22100</v>
      </c>
      <c r="L50" s="104">
        <f aca="true" t="shared" si="18" ref="L50:L55">M50+N50+O50+P50+Q50+R50</f>
        <v>252493</v>
      </c>
      <c r="M50" s="104">
        <f aca="true" t="shared" si="19" ref="M50:R50">SUM(M51:M55)</f>
        <v>10000</v>
      </c>
      <c r="N50" s="104">
        <f t="shared" si="19"/>
        <v>30000</v>
      </c>
      <c r="O50" s="104">
        <f t="shared" si="19"/>
        <v>0</v>
      </c>
      <c r="P50" s="104">
        <f t="shared" si="19"/>
        <v>0</v>
      </c>
      <c r="Q50" s="104">
        <f t="shared" si="19"/>
        <v>0</v>
      </c>
      <c r="R50" s="104">
        <f t="shared" si="19"/>
        <v>212493</v>
      </c>
    </row>
    <row r="51" spans="1:18" ht="9.75">
      <c r="A51" s="50"/>
      <c r="B51" s="51" t="s">
        <v>273</v>
      </c>
      <c r="C51" s="52" t="s">
        <v>274</v>
      </c>
      <c r="D51" s="53">
        <v>223000</v>
      </c>
      <c r="E51" s="53">
        <v>367200</v>
      </c>
      <c r="F51" s="53">
        <v>252200</v>
      </c>
      <c r="G51" s="53">
        <v>0</v>
      </c>
      <c r="H51" s="53">
        <f>G51+F51</f>
        <v>252200</v>
      </c>
      <c r="I51" s="43">
        <f t="shared" si="17"/>
        <v>0.6868191721132898</v>
      </c>
      <c r="J51" s="76">
        <f t="shared" si="1"/>
        <v>10000</v>
      </c>
      <c r="K51" s="76"/>
      <c r="L51" s="76">
        <f t="shared" si="18"/>
        <v>10000</v>
      </c>
      <c r="M51" s="76">
        <v>10000</v>
      </c>
      <c r="N51" s="76"/>
      <c r="O51" s="76"/>
      <c r="P51" s="76"/>
      <c r="Q51" s="76"/>
      <c r="R51" s="76"/>
    </row>
    <row r="52" spans="1:18" s="47" customFormat="1" ht="9.75">
      <c r="A52" s="56"/>
      <c r="B52" s="51" t="s">
        <v>45</v>
      </c>
      <c r="C52" s="52" t="s">
        <v>46</v>
      </c>
      <c r="D52" s="57"/>
      <c r="E52" s="57">
        <v>23500</v>
      </c>
      <c r="F52" s="57">
        <v>20500</v>
      </c>
      <c r="G52" s="57">
        <v>0</v>
      </c>
      <c r="H52" s="57">
        <f>G52+F52</f>
        <v>20500</v>
      </c>
      <c r="I52" s="49">
        <f t="shared" si="17"/>
        <v>0.8723404255319149</v>
      </c>
      <c r="J52" s="76">
        <f t="shared" si="1"/>
        <v>245395</v>
      </c>
      <c r="K52" s="77">
        <v>22100</v>
      </c>
      <c r="L52" s="76">
        <f t="shared" si="18"/>
        <v>223295</v>
      </c>
      <c r="M52" s="77"/>
      <c r="N52" s="77">
        <v>30000</v>
      </c>
      <c r="O52" s="77"/>
      <c r="P52" s="77"/>
      <c r="Q52" s="77"/>
      <c r="R52" s="77">
        <v>193295</v>
      </c>
    </row>
    <row r="53" spans="1:18" ht="9.75">
      <c r="A53" s="50"/>
      <c r="B53" s="41" t="s">
        <v>47</v>
      </c>
      <c r="C53" s="20" t="s">
        <v>48</v>
      </c>
      <c r="D53" s="42">
        <v>500</v>
      </c>
      <c r="E53" s="42">
        <v>7700</v>
      </c>
      <c r="F53" s="42">
        <v>7700</v>
      </c>
      <c r="G53" s="42">
        <v>0</v>
      </c>
      <c r="H53" s="53">
        <f>G53+F53</f>
        <v>7700</v>
      </c>
      <c r="I53" s="45">
        <f t="shared" si="17"/>
        <v>1</v>
      </c>
      <c r="J53" s="76">
        <f t="shared" si="1"/>
        <v>19150</v>
      </c>
      <c r="K53" s="76"/>
      <c r="L53" s="76">
        <f t="shared" si="18"/>
        <v>19150</v>
      </c>
      <c r="M53" s="76"/>
      <c r="N53" s="76"/>
      <c r="O53" s="76"/>
      <c r="P53" s="76"/>
      <c r="Q53" s="76"/>
      <c r="R53" s="76">
        <v>19150</v>
      </c>
    </row>
    <row r="54" spans="1:18" ht="9.75">
      <c r="A54" s="40"/>
      <c r="B54" s="22">
        <v>75478</v>
      </c>
      <c r="C54" s="20" t="s">
        <v>285</v>
      </c>
      <c r="D54" s="42">
        <v>699400</v>
      </c>
      <c r="E54" s="42">
        <v>1233700</v>
      </c>
      <c r="F54" s="42">
        <v>1202000</v>
      </c>
      <c r="G54" s="42">
        <v>0</v>
      </c>
      <c r="H54" s="53">
        <f>G54+F54</f>
        <v>1202000</v>
      </c>
      <c r="I54" s="45">
        <f t="shared" si="17"/>
        <v>0.9743049363702683</v>
      </c>
      <c r="J54" s="76">
        <f t="shared" si="1"/>
        <v>48</v>
      </c>
      <c r="K54" s="76"/>
      <c r="L54" s="76">
        <f t="shared" si="18"/>
        <v>48</v>
      </c>
      <c r="M54" s="76"/>
      <c r="N54" s="76"/>
      <c r="O54" s="76"/>
      <c r="P54" s="76"/>
      <c r="Q54" s="76"/>
      <c r="R54" s="76">
        <v>48</v>
      </c>
    </row>
    <row r="55" spans="1:18" ht="9.75" hidden="1">
      <c r="A55" s="40"/>
      <c r="B55" s="22">
        <v>75495</v>
      </c>
      <c r="C55" s="20" t="s">
        <v>15</v>
      </c>
      <c r="D55" s="42"/>
      <c r="E55" s="42">
        <v>17500</v>
      </c>
      <c r="F55" s="42">
        <v>15000</v>
      </c>
      <c r="G55" s="42">
        <v>0</v>
      </c>
      <c r="H55" s="53">
        <f>G55+F55</f>
        <v>15000</v>
      </c>
      <c r="I55" s="45">
        <f t="shared" si="17"/>
        <v>0.8571428571428571</v>
      </c>
      <c r="J55" s="76">
        <f t="shared" si="1"/>
        <v>0</v>
      </c>
      <c r="K55" s="76"/>
      <c r="L55" s="76">
        <f t="shared" si="18"/>
        <v>0</v>
      </c>
      <c r="M55" s="76"/>
      <c r="N55" s="76"/>
      <c r="O55" s="76"/>
      <c r="P55" s="76"/>
      <c r="Q55" s="76"/>
      <c r="R55" s="76"/>
    </row>
    <row r="56" spans="1:18" ht="15.75" customHeight="1">
      <c r="A56" s="40" t="s">
        <v>115</v>
      </c>
      <c r="B56" s="41"/>
      <c r="C56" s="59" t="s">
        <v>116</v>
      </c>
      <c r="D56" s="42"/>
      <c r="E56" s="42"/>
      <c r="F56" s="42"/>
      <c r="G56" s="42"/>
      <c r="H56" s="42"/>
      <c r="I56" s="45"/>
      <c r="J56" s="76"/>
      <c r="K56" s="76"/>
      <c r="L56" s="76"/>
      <c r="M56" s="76"/>
      <c r="N56" s="76"/>
      <c r="O56" s="76"/>
      <c r="P56" s="76"/>
      <c r="Q56" s="76"/>
      <c r="R56" s="76"/>
    </row>
    <row r="57" spans="1:18" ht="9.75">
      <c r="A57" s="36"/>
      <c r="B57" s="36"/>
      <c r="C57" s="37" t="s">
        <v>183</v>
      </c>
      <c r="D57" s="42"/>
      <c r="E57" s="38">
        <f>E58</f>
        <v>50000</v>
      </c>
      <c r="F57" s="38">
        <f>F58</f>
        <v>45000</v>
      </c>
      <c r="G57" s="38">
        <f>G58</f>
        <v>0</v>
      </c>
      <c r="H57" s="38">
        <f>H58</f>
        <v>45000</v>
      </c>
      <c r="I57" s="39">
        <f>H57/E57</f>
        <v>0.9</v>
      </c>
      <c r="J57" s="79">
        <f t="shared" si="1"/>
        <v>14500</v>
      </c>
      <c r="K57" s="79">
        <f>SUM(K58:K58)</f>
        <v>0</v>
      </c>
      <c r="L57" s="79">
        <f>M57+N57+O57+P57+Q57+R57</f>
        <v>14500</v>
      </c>
      <c r="M57" s="79">
        <f aca="true" t="shared" si="20" ref="M57:R57">SUM(M58:M58)</f>
        <v>0</v>
      </c>
      <c r="N57" s="79">
        <f t="shared" si="20"/>
        <v>0</v>
      </c>
      <c r="O57" s="79">
        <f t="shared" si="20"/>
        <v>0</v>
      </c>
      <c r="P57" s="79">
        <f t="shared" si="20"/>
        <v>0</v>
      </c>
      <c r="Q57" s="79">
        <f t="shared" si="20"/>
        <v>0</v>
      </c>
      <c r="R57" s="79">
        <f t="shared" si="20"/>
        <v>14500</v>
      </c>
    </row>
    <row r="58" spans="1:18" ht="9.75">
      <c r="A58" s="41"/>
      <c r="B58" s="41" t="s">
        <v>118</v>
      </c>
      <c r="C58" s="58" t="s">
        <v>119</v>
      </c>
      <c r="D58" s="42"/>
      <c r="E58" s="42">
        <v>50000</v>
      </c>
      <c r="F58" s="42">
        <v>45000</v>
      </c>
      <c r="G58" s="42">
        <v>0</v>
      </c>
      <c r="H58" s="42">
        <f>G58+F58</f>
        <v>45000</v>
      </c>
      <c r="I58" s="45">
        <f>H58/E58</f>
        <v>0.9</v>
      </c>
      <c r="J58" s="76">
        <f t="shared" si="1"/>
        <v>14500</v>
      </c>
      <c r="K58" s="76"/>
      <c r="L58" s="76">
        <f>M58+N58+O58+P58+Q58+R58</f>
        <v>14500</v>
      </c>
      <c r="M58" s="76"/>
      <c r="N58" s="76"/>
      <c r="O58" s="76"/>
      <c r="P58" s="76"/>
      <c r="Q58" s="76"/>
      <c r="R58" s="76">
        <v>14500</v>
      </c>
    </row>
    <row r="59" spans="1:18" ht="19.5" customHeight="1">
      <c r="A59" s="35" t="s">
        <v>49</v>
      </c>
      <c r="B59" s="36"/>
      <c r="C59" s="37" t="s">
        <v>50</v>
      </c>
      <c r="D59" s="38">
        <f>SUM(D60:D61)</f>
        <v>903800</v>
      </c>
      <c r="E59" s="38">
        <f>SUM(E60:E63)</f>
        <v>1100000</v>
      </c>
      <c r="F59" s="38">
        <f>SUM(F60:F63)</f>
        <v>3100000</v>
      </c>
      <c r="G59" s="38">
        <f>SUM(G60:G63)</f>
        <v>0</v>
      </c>
      <c r="H59" s="38">
        <f>SUM(H60:H63)</f>
        <v>3100000</v>
      </c>
      <c r="I59" s="39">
        <f>H59/E59</f>
        <v>2.8181818181818183</v>
      </c>
      <c r="J59" s="104">
        <f t="shared" si="1"/>
        <v>10000</v>
      </c>
      <c r="K59" s="104">
        <f>SUM(K60:K63)</f>
        <v>0</v>
      </c>
      <c r="L59" s="104">
        <f>M59+N59+O59+P59+Q59+R59</f>
        <v>10000</v>
      </c>
      <c r="M59" s="104">
        <f aca="true" t="shared" si="21" ref="M59:R59">SUM(M60:M63)</f>
        <v>0</v>
      </c>
      <c r="N59" s="104">
        <f t="shared" si="21"/>
        <v>0</v>
      </c>
      <c r="O59" s="104">
        <f t="shared" si="21"/>
        <v>0</v>
      </c>
      <c r="P59" s="104">
        <f t="shared" si="21"/>
        <v>0</v>
      </c>
      <c r="Q59" s="104">
        <f t="shared" si="21"/>
        <v>10000</v>
      </c>
      <c r="R59" s="104">
        <f t="shared" si="21"/>
        <v>0</v>
      </c>
    </row>
    <row r="60" spans="1:18" ht="9.75">
      <c r="A60" s="41"/>
      <c r="B60" s="41" t="s">
        <v>51</v>
      </c>
      <c r="C60" s="58" t="s">
        <v>52</v>
      </c>
      <c r="D60" s="42"/>
      <c r="E60" s="42"/>
      <c r="F60" s="42"/>
      <c r="G60" s="42"/>
      <c r="H60" s="42"/>
      <c r="I60" s="45"/>
      <c r="J60" s="76">
        <f t="shared" si="1"/>
        <v>10000</v>
      </c>
      <c r="K60" s="76"/>
      <c r="L60" s="76">
        <f>M60+M60+N60+O60+P60+Q60</f>
        <v>10000</v>
      </c>
      <c r="M60" s="76"/>
      <c r="N60" s="76"/>
      <c r="O60" s="76"/>
      <c r="P60" s="76"/>
      <c r="Q60" s="76">
        <v>10000</v>
      </c>
      <c r="R60" s="76"/>
    </row>
    <row r="61" spans="1:9" ht="10.5" thickBot="1">
      <c r="A61" s="41"/>
      <c r="B61" s="41"/>
      <c r="C61" s="58" t="s">
        <v>123</v>
      </c>
      <c r="D61" s="42">
        <v>903800</v>
      </c>
      <c r="E61" s="42">
        <v>600000</v>
      </c>
      <c r="F61" s="42">
        <v>2600000</v>
      </c>
      <c r="G61" s="42">
        <v>0</v>
      </c>
      <c r="H61" s="42">
        <f>G61+F61</f>
        <v>2600000</v>
      </c>
      <c r="I61" s="45">
        <f>H61/E61</f>
        <v>4.333333333333333</v>
      </c>
    </row>
    <row r="62" spans="1:12" ht="9.75" hidden="1">
      <c r="A62" s="41"/>
      <c r="B62" s="41" t="s">
        <v>120</v>
      </c>
      <c r="C62" s="58" t="s">
        <v>121</v>
      </c>
      <c r="D62" s="42"/>
      <c r="E62" s="42"/>
      <c r="F62" s="42"/>
      <c r="G62" s="42"/>
      <c r="H62" s="42"/>
      <c r="I62" s="45"/>
      <c r="J62" s="20">
        <f t="shared" si="1"/>
        <v>0</v>
      </c>
      <c r="L62" s="20">
        <f>M62+M62+N62+O62+P62+Q62</f>
        <v>0</v>
      </c>
    </row>
    <row r="63" spans="1:9" ht="10.5" hidden="1" thickBot="1">
      <c r="A63" s="41"/>
      <c r="B63" s="41"/>
      <c r="C63" s="58" t="s">
        <v>122</v>
      </c>
      <c r="D63" s="42"/>
      <c r="E63" s="42">
        <v>500000</v>
      </c>
      <c r="F63" s="42">
        <v>500000</v>
      </c>
      <c r="G63" s="42">
        <v>0</v>
      </c>
      <c r="H63" s="42">
        <f>G63+F63</f>
        <v>500000</v>
      </c>
      <c r="I63" s="45">
        <f>H63/E63</f>
        <v>1</v>
      </c>
    </row>
    <row r="64" spans="1:18" ht="11.25" thickBot="1" thickTop="1">
      <c r="A64" s="34">
        <v>1</v>
      </c>
      <c r="B64" s="34">
        <v>2</v>
      </c>
      <c r="C64" s="34">
        <v>3</v>
      </c>
      <c r="D64" s="34"/>
      <c r="E64" s="34"/>
      <c r="F64" s="34"/>
      <c r="G64" s="34"/>
      <c r="H64" s="34"/>
      <c r="I64" s="34"/>
      <c r="J64" s="34">
        <v>4</v>
      </c>
      <c r="K64" s="34">
        <v>5</v>
      </c>
      <c r="L64" s="34">
        <v>6</v>
      </c>
      <c r="M64" s="34">
        <v>7</v>
      </c>
      <c r="N64" s="34">
        <v>8</v>
      </c>
      <c r="O64" s="34">
        <v>9</v>
      </c>
      <c r="P64" s="34">
        <v>10</v>
      </c>
      <c r="Q64" s="34">
        <v>11</v>
      </c>
      <c r="R64" s="71">
        <v>12</v>
      </c>
    </row>
    <row r="65" spans="1:18" ht="10.5" thickTop="1">
      <c r="A65" s="35" t="s">
        <v>53</v>
      </c>
      <c r="B65" s="36"/>
      <c r="C65" s="37" t="s">
        <v>54</v>
      </c>
      <c r="D65" s="38">
        <f>SUM(D66:D66)</f>
        <v>185472</v>
      </c>
      <c r="E65" s="38">
        <f>SUM(E66:E66)</f>
        <v>200000</v>
      </c>
      <c r="F65" s="38">
        <f>F66</f>
        <v>200000</v>
      </c>
      <c r="G65" s="38">
        <f>SUM(G66:G66)</f>
        <v>0</v>
      </c>
      <c r="H65" s="38">
        <f>SUM(H66:H66)</f>
        <v>200000</v>
      </c>
      <c r="I65" s="39" t="s">
        <v>37</v>
      </c>
      <c r="J65" s="104">
        <f t="shared" si="1"/>
        <v>85900</v>
      </c>
      <c r="K65" s="104">
        <f>SUM(K66:K66)</f>
        <v>0</v>
      </c>
      <c r="L65" s="104">
        <f>M65+N65+O65+P65+Q65+R65</f>
        <v>85900</v>
      </c>
      <c r="M65" s="104">
        <f aca="true" t="shared" si="22" ref="M65:R65">SUM(M66:M66)</f>
        <v>0</v>
      </c>
      <c r="N65" s="104">
        <f t="shared" si="22"/>
        <v>0</v>
      </c>
      <c r="O65" s="104">
        <f t="shared" si="22"/>
        <v>0</v>
      </c>
      <c r="P65" s="104">
        <f t="shared" si="22"/>
        <v>0</v>
      </c>
      <c r="Q65" s="104">
        <f t="shared" si="22"/>
        <v>0</v>
      </c>
      <c r="R65" s="104">
        <f t="shared" si="22"/>
        <v>85900</v>
      </c>
    </row>
    <row r="66" spans="1:18" ht="9.75">
      <c r="A66" s="41"/>
      <c r="B66" s="41" t="s">
        <v>55</v>
      </c>
      <c r="C66" s="20" t="s">
        <v>56</v>
      </c>
      <c r="D66" s="42">
        <v>185472</v>
      </c>
      <c r="E66" s="42">
        <v>200000</v>
      </c>
      <c r="F66" s="42">
        <v>200000</v>
      </c>
      <c r="G66" s="42">
        <v>0</v>
      </c>
      <c r="H66" s="42">
        <f>G66+F66</f>
        <v>200000</v>
      </c>
      <c r="I66" s="45" t="s">
        <v>37</v>
      </c>
      <c r="J66" s="76">
        <f t="shared" si="1"/>
        <v>85900</v>
      </c>
      <c r="K66" s="76"/>
      <c r="L66" s="76">
        <f>M66+N66+O66+P66+Q66+R66</f>
        <v>85900</v>
      </c>
      <c r="M66" s="76"/>
      <c r="N66" s="76"/>
      <c r="O66" s="76"/>
      <c r="P66" s="76"/>
      <c r="Q66" s="76"/>
      <c r="R66" s="76">
        <v>85900</v>
      </c>
    </row>
    <row r="67" spans="1:18" ht="19.5" customHeight="1">
      <c r="A67" s="35" t="s">
        <v>57</v>
      </c>
      <c r="B67" s="35"/>
      <c r="C67" s="37" t="s">
        <v>58</v>
      </c>
      <c r="D67" s="38">
        <f>SUM(D68:D77)</f>
        <v>30519300</v>
      </c>
      <c r="E67" s="38">
        <f>SUM(E68:E77)</f>
        <v>55706750</v>
      </c>
      <c r="F67" s="38">
        <f>SUM(F68:F77)</f>
        <v>45435500</v>
      </c>
      <c r="G67" s="38">
        <f>SUM(G68:G77)</f>
        <v>3442567</v>
      </c>
      <c r="H67" s="38">
        <f>SUM(H68:H77)</f>
        <v>48878067</v>
      </c>
      <c r="I67" s="39">
        <f aca="true" t="shared" si="23" ref="I67:I77">H67/E67</f>
        <v>0.8774173147778321</v>
      </c>
      <c r="J67" s="104">
        <f t="shared" si="1"/>
        <v>10649505.15</v>
      </c>
      <c r="K67" s="104">
        <f>SUM(K68:K77)</f>
        <v>6799753</v>
      </c>
      <c r="L67" s="104">
        <f>M67+N67+O67+P67+Q67+R67</f>
        <v>3849752.15</v>
      </c>
      <c r="M67" s="104">
        <f aca="true" t="shared" si="24" ref="M67:R67">SUM(M68:M77)</f>
        <v>0</v>
      </c>
      <c r="N67" s="104">
        <f t="shared" si="24"/>
        <v>324970</v>
      </c>
      <c r="O67" s="104">
        <f t="shared" si="24"/>
        <v>515183.35000000003</v>
      </c>
      <c r="P67" s="104">
        <f t="shared" si="24"/>
        <v>0</v>
      </c>
      <c r="Q67" s="104">
        <f t="shared" si="24"/>
        <v>0</v>
      </c>
      <c r="R67" s="104">
        <f t="shared" si="24"/>
        <v>3009598.8</v>
      </c>
    </row>
    <row r="68" spans="2:18" ht="9.75">
      <c r="B68" s="41" t="s">
        <v>59</v>
      </c>
      <c r="C68" s="20" t="s">
        <v>60</v>
      </c>
      <c r="D68" s="42">
        <v>17687100</v>
      </c>
      <c r="E68" s="42">
        <v>23950900</v>
      </c>
      <c r="F68" s="42">
        <v>20138195</v>
      </c>
      <c r="G68" s="42">
        <v>2942567</v>
      </c>
      <c r="H68" s="42">
        <f>G68+F68</f>
        <v>23080762</v>
      </c>
      <c r="I68" s="45">
        <f t="shared" si="23"/>
        <v>0.9636699247209917</v>
      </c>
      <c r="J68" s="76">
        <f aca="true" t="shared" si="25" ref="J68:J120">K68+L68</f>
        <v>3797847</v>
      </c>
      <c r="K68" s="76">
        <v>2867647</v>
      </c>
      <c r="L68" s="76">
        <f>M68+N68+O68+P68+Q68+R68</f>
        <v>930200</v>
      </c>
      <c r="M68" s="76"/>
      <c r="N68" s="76">
        <v>170000</v>
      </c>
      <c r="O68" s="76"/>
      <c r="P68" s="76"/>
      <c r="Q68" s="76"/>
      <c r="R68" s="76">
        <v>760200</v>
      </c>
    </row>
    <row r="69" spans="2:18" ht="9.75" hidden="1">
      <c r="B69" s="41" t="s">
        <v>139</v>
      </c>
      <c r="C69" s="20" t="s">
        <v>140</v>
      </c>
      <c r="D69" s="42"/>
      <c r="E69" s="42">
        <v>737200</v>
      </c>
      <c r="F69" s="42">
        <v>770000</v>
      </c>
      <c r="G69" s="42">
        <v>0</v>
      </c>
      <c r="H69" s="42">
        <f aca="true" t="shared" si="26" ref="H69:H76">G69+F69</f>
        <v>770000</v>
      </c>
      <c r="I69" s="45">
        <f t="shared" si="23"/>
        <v>1.0444926749864352</v>
      </c>
      <c r="J69" s="76">
        <f t="shared" si="25"/>
        <v>0</v>
      </c>
      <c r="K69" s="76"/>
      <c r="L69" s="76">
        <f aca="true" t="shared" si="27" ref="L69:L77">M69+N69+O69+P69+Q69+R69</f>
        <v>0</v>
      </c>
      <c r="M69" s="76"/>
      <c r="N69" s="76"/>
      <c r="O69" s="76"/>
      <c r="P69" s="76"/>
      <c r="Q69" s="76"/>
      <c r="R69" s="76"/>
    </row>
    <row r="70" spans="2:18" ht="9.75">
      <c r="B70" s="41" t="s">
        <v>61</v>
      </c>
      <c r="C70" s="20" t="s">
        <v>124</v>
      </c>
      <c r="D70" s="42">
        <v>3425200</v>
      </c>
      <c r="E70" s="42">
        <v>7662377</v>
      </c>
      <c r="F70" s="42">
        <v>6167000</v>
      </c>
      <c r="G70" s="42">
        <v>300000</v>
      </c>
      <c r="H70" s="42">
        <f t="shared" si="26"/>
        <v>6467000</v>
      </c>
      <c r="I70" s="45">
        <f t="shared" si="23"/>
        <v>0.8439939721055228</v>
      </c>
      <c r="J70" s="76">
        <f t="shared" si="25"/>
        <v>2254070</v>
      </c>
      <c r="K70" s="76">
        <v>1220700</v>
      </c>
      <c r="L70" s="76">
        <f t="shared" si="27"/>
        <v>1033370</v>
      </c>
      <c r="M70" s="76"/>
      <c r="N70" s="76">
        <v>52150</v>
      </c>
      <c r="O70" s="76">
        <v>212276.2</v>
      </c>
      <c r="P70" s="76"/>
      <c r="Q70" s="76"/>
      <c r="R70" s="76">
        <v>768943.8</v>
      </c>
    </row>
    <row r="71" spans="2:18" ht="9.75">
      <c r="B71" s="22">
        <v>80110</v>
      </c>
      <c r="C71" s="20" t="s">
        <v>62</v>
      </c>
      <c r="D71" s="42">
        <v>7445300</v>
      </c>
      <c r="E71" s="42">
        <v>16230627</v>
      </c>
      <c r="F71" s="42">
        <v>11297900</v>
      </c>
      <c r="G71" s="42">
        <v>200000</v>
      </c>
      <c r="H71" s="42">
        <f t="shared" si="26"/>
        <v>11497900</v>
      </c>
      <c r="I71" s="45">
        <f t="shared" si="23"/>
        <v>0.7084076296005077</v>
      </c>
      <c r="J71" s="76">
        <f t="shared" si="25"/>
        <v>2217500</v>
      </c>
      <c r="K71" s="76">
        <v>1598000</v>
      </c>
      <c r="L71" s="76">
        <f t="shared" si="27"/>
        <v>619500</v>
      </c>
      <c r="M71" s="76"/>
      <c r="N71" s="76">
        <v>90000</v>
      </c>
      <c r="O71" s="76"/>
      <c r="P71" s="76"/>
      <c r="Q71" s="76"/>
      <c r="R71" s="76">
        <v>529500</v>
      </c>
    </row>
    <row r="72" spans="2:18" ht="9.75">
      <c r="B72" s="41" t="s">
        <v>63</v>
      </c>
      <c r="C72" s="20" t="s">
        <v>125</v>
      </c>
      <c r="D72" s="42">
        <v>447700</v>
      </c>
      <c r="E72" s="42">
        <v>815000</v>
      </c>
      <c r="F72" s="42">
        <v>750000</v>
      </c>
      <c r="G72" s="42">
        <v>0</v>
      </c>
      <c r="H72" s="42">
        <f t="shared" si="26"/>
        <v>750000</v>
      </c>
      <c r="I72" s="45">
        <f t="shared" si="23"/>
        <v>0.9202453987730062</v>
      </c>
      <c r="J72" s="76">
        <f t="shared" si="25"/>
        <v>503000</v>
      </c>
      <c r="K72" s="76"/>
      <c r="L72" s="76">
        <f t="shared" si="27"/>
        <v>503000</v>
      </c>
      <c r="M72" s="76"/>
      <c r="N72" s="76">
        <v>3000</v>
      </c>
      <c r="O72" s="76"/>
      <c r="P72" s="76"/>
      <c r="Q72" s="76"/>
      <c r="R72" s="76">
        <v>500000</v>
      </c>
    </row>
    <row r="73" spans="2:18" ht="9.75">
      <c r="B73" s="41" t="s">
        <v>64</v>
      </c>
      <c r="C73" s="20" t="s">
        <v>145</v>
      </c>
      <c r="D73" s="42">
        <v>1095900</v>
      </c>
      <c r="E73" s="42">
        <v>1799500</v>
      </c>
      <c r="F73" s="42">
        <v>1700000</v>
      </c>
      <c r="G73" s="42">
        <v>0</v>
      </c>
      <c r="H73" s="42">
        <f t="shared" si="26"/>
        <v>1700000</v>
      </c>
      <c r="I73" s="45">
        <f t="shared" si="23"/>
        <v>0.9447068630175048</v>
      </c>
      <c r="J73" s="76">
        <f t="shared" si="25"/>
        <v>424800</v>
      </c>
      <c r="K73" s="76">
        <v>315200</v>
      </c>
      <c r="L73" s="76">
        <f t="shared" si="27"/>
        <v>109600</v>
      </c>
      <c r="M73" s="76"/>
      <c r="N73" s="76">
        <v>1220</v>
      </c>
      <c r="O73" s="76"/>
      <c r="P73" s="76"/>
      <c r="Q73" s="76"/>
      <c r="R73" s="76">
        <v>108380</v>
      </c>
    </row>
    <row r="74" spans="2:18" ht="9.75" hidden="1">
      <c r="B74" s="41" t="s">
        <v>65</v>
      </c>
      <c r="C74" s="20" t="s">
        <v>66</v>
      </c>
      <c r="D74" s="42">
        <v>418100</v>
      </c>
      <c r="E74" s="42">
        <v>1147930</v>
      </c>
      <c r="F74" s="42">
        <v>1316800</v>
      </c>
      <c r="G74" s="42">
        <v>0</v>
      </c>
      <c r="H74" s="42">
        <f t="shared" si="26"/>
        <v>1316800</v>
      </c>
      <c r="I74" s="45">
        <f t="shared" si="23"/>
        <v>1.1471082731525442</v>
      </c>
      <c r="J74" s="76">
        <f t="shared" si="25"/>
        <v>0</v>
      </c>
      <c r="K74" s="76"/>
      <c r="L74" s="76">
        <f t="shared" si="27"/>
        <v>0</v>
      </c>
      <c r="M74" s="76"/>
      <c r="N74" s="76"/>
      <c r="O74" s="76"/>
      <c r="P74" s="76"/>
      <c r="Q74" s="76"/>
      <c r="R74" s="76"/>
    </row>
    <row r="75" spans="2:18" ht="9.75">
      <c r="B75" s="41" t="s">
        <v>109</v>
      </c>
      <c r="C75" s="20" t="s">
        <v>110</v>
      </c>
      <c r="D75" s="42"/>
      <c r="E75" s="42">
        <v>215500</v>
      </c>
      <c r="F75" s="42">
        <v>200000</v>
      </c>
      <c r="G75" s="42">
        <v>0</v>
      </c>
      <c r="H75" s="42">
        <f t="shared" si="26"/>
        <v>200000</v>
      </c>
      <c r="I75" s="45">
        <f t="shared" si="23"/>
        <v>0.9280742459396751</v>
      </c>
      <c r="J75" s="76">
        <f t="shared" si="25"/>
        <v>34350</v>
      </c>
      <c r="K75" s="76"/>
      <c r="L75" s="76">
        <f>M75+N75+O75+P75+Q75+R75</f>
        <v>34350</v>
      </c>
      <c r="M75" s="76"/>
      <c r="N75" s="76"/>
      <c r="O75" s="76"/>
      <c r="P75" s="76"/>
      <c r="Q75" s="76"/>
      <c r="R75" s="76">
        <v>34350</v>
      </c>
    </row>
    <row r="76" spans="2:18" ht="9.75">
      <c r="B76" s="41" t="s">
        <v>149</v>
      </c>
      <c r="C76" s="20" t="s">
        <v>150</v>
      </c>
      <c r="D76" s="42"/>
      <c r="E76" s="42">
        <v>2904800</v>
      </c>
      <c r="F76" s="42">
        <v>3089885</v>
      </c>
      <c r="G76" s="42">
        <v>0</v>
      </c>
      <c r="H76" s="42">
        <f t="shared" si="26"/>
        <v>3089885</v>
      </c>
      <c r="I76" s="45">
        <v>0</v>
      </c>
      <c r="J76" s="76">
        <f t="shared" si="25"/>
        <v>347150</v>
      </c>
      <c r="K76" s="76">
        <v>203400</v>
      </c>
      <c r="L76" s="76">
        <f t="shared" si="27"/>
        <v>143750</v>
      </c>
      <c r="M76" s="76"/>
      <c r="N76" s="76">
        <v>8600</v>
      </c>
      <c r="O76" s="76"/>
      <c r="P76" s="76"/>
      <c r="Q76" s="76"/>
      <c r="R76" s="76">
        <v>135150</v>
      </c>
    </row>
    <row r="77" spans="2:18" ht="9.75">
      <c r="B77" s="41" t="s">
        <v>67</v>
      </c>
      <c r="C77" s="20" t="s">
        <v>15</v>
      </c>
      <c r="D77" s="42" t="s">
        <v>37</v>
      </c>
      <c r="E77" s="42">
        <v>242916</v>
      </c>
      <c r="F77" s="42">
        <v>5720</v>
      </c>
      <c r="G77" s="42">
        <v>0</v>
      </c>
      <c r="H77" s="42">
        <v>5720</v>
      </c>
      <c r="I77" s="45">
        <f t="shared" si="23"/>
        <v>0.023547234434948706</v>
      </c>
      <c r="J77" s="76">
        <f t="shared" si="25"/>
        <v>1070788.15</v>
      </c>
      <c r="K77" s="76">
        <v>594806</v>
      </c>
      <c r="L77" s="76">
        <f t="shared" si="27"/>
        <v>475982.15</v>
      </c>
      <c r="M77" s="76"/>
      <c r="N77" s="76"/>
      <c r="O77" s="76">
        <v>302907.15</v>
      </c>
      <c r="P77" s="76"/>
      <c r="Q77" s="76"/>
      <c r="R77" s="76">
        <v>173075</v>
      </c>
    </row>
    <row r="78" spans="1:18" ht="19.5" customHeight="1">
      <c r="A78" s="37">
        <v>851</v>
      </c>
      <c r="B78" s="35"/>
      <c r="C78" s="37" t="s">
        <v>68</v>
      </c>
      <c r="D78" s="38">
        <f>SUM(D81:D82)</f>
        <v>797000</v>
      </c>
      <c r="E78" s="38">
        <f>SUM(E79:E82)</f>
        <v>1277410</v>
      </c>
      <c r="F78" s="38">
        <f>SUM(F79:F82)</f>
        <v>1213209</v>
      </c>
      <c r="G78" s="38">
        <f>SUM(G79:G82)</f>
        <v>0</v>
      </c>
      <c r="H78" s="38">
        <f>SUM(H79:H82)</f>
        <v>1213209</v>
      </c>
      <c r="I78" s="39">
        <f>H78/E78</f>
        <v>0.9497412733578099</v>
      </c>
      <c r="J78" s="104">
        <f t="shared" si="25"/>
        <v>215000</v>
      </c>
      <c r="K78" s="104">
        <f>SUM(K79:K82)</f>
        <v>46000</v>
      </c>
      <c r="L78" s="104">
        <f aca="true" t="shared" si="28" ref="L78:L85">M78+N78+O78+P78+Q78+R78</f>
        <v>169000</v>
      </c>
      <c r="M78" s="104">
        <f aca="true" t="shared" si="29" ref="M78:R78">SUM(M79:M82)</f>
        <v>70000</v>
      </c>
      <c r="N78" s="104">
        <f t="shared" si="29"/>
        <v>15000</v>
      </c>
      <c r="O78" s="104">
        <f t="shared" si="29"/>
        <v>0</v>
      </c>
      <c r="P78" s="104">
        <f t="shared" si="29"/>
        <v>0</v>
      </c>
      <c r="Q78" s="104">
        <f t="shared" si="29"/>
        <v>0</v>
      </c>
      <c r="R78" s="104">
        <f t="shared" si="29"/>
        <v>84000</v>
      </c>
    </row>
    <row r="79" spans="1:18" ht="9.75">
      <c r="A79" s="52"/>
      <c r="B79" s="51" t="s">
        <v>141</v>
      </c>
      <c r="C79" s="52" t="s">
        <v>142</v>
      </c>
      <c r="D79" s="53"/>
      <c r="E79" s="53">
        <v>30500</v>
      </c>
      <c r="F79" s="53">
        <v>28000</v>
      </c>
      <c r="G79" s="53">
        <v>0</v>
      </c>
      <c r="H79" s="42">
        <f>G79+F79</f>
        <v>28000</v>
      </c>
      <c r="I79" s="45">
        <v>0</v>
      </c>
      <c r="J79" s="76">
        <f t="shared" si="25"/>
        <v>10000</v>
      </c>
      <c r="K79" s="76"/>
      <c r="L79" s="76">
        <f t="shared" si="28"/>
        <v>10000</v>
      </c>
      <c r="M79" s="76">
        <v>10000</v>
      </c>
      <c r="N79" s="76"/>
      <c r="O79" s="76"/>
      <c r="P79" s="76"/>
      <c r="Q79" s="76"/>
      <c r="R79" s="76"/>
    </row>
    <row r="80" spans="1:18" ht="9.75">
      <c r="A80" s="52"/>
      <c r="B80" s="51" t="s">
        <v>207</v>
      </c>
      <c r="C80" s="52" t="s">
        <v>208</v>
      </c>
      <c r="D80" s="53"/>
      <c r="E80" s="53"/>
      <c r="F80" s="53"/>
      <c r="G80" s="53"/>
      <c r="H80" s="42"/>
      <c r="I80" s="45"/>
      <c r="J80" s="76">
        <f t="shared" si="25"/>
        <v>10000</v>
      </c>
      <c r="K80" s="76">
        <v>4000</v>
      </c>
      <c r="L80" s="76">
        <f t="shared" si="28"/>
        <v>6000</v>
      </c>
      <c r="M80" s="76"/>
      <c r="N80" s="76"/>
      <c r="O80" s="76"/>
      <c r="P80" s="76"/>
      <c r="Q80" s="76"/>
      <c r="R80" s="76">
        <v>6000</v>
      </c>
    </row>
    <row r="81" spans="2:18" ht="9.75">
      <c r="B81" s="41" t="s">
        <v>69</v>
      </c>
      <c r="C81" s="20" t="s">
        <v>70</v>
      </c>
      <c r="D81" s="42">
        <v>650000</v>
      </c>
      <c r="E81" s="42">
        <v>955490</v>
      </c>
      <c r="F81" s="42">
        <v>908360</v>
      </c>
      <c r="G81" s="42">
        <v>0</v>
      </c>
      <c r="H81" s="42">
        <f>G81+F81</f>
        <v>908360</v>
      </c>
      <c r="I81" s="45">
        <f>H81/E81</f>
        <v>0.9506745230196025</v>
      </c>
      <c r="J81" s="76">
        <f t="shared" si="25"/>
        <v>140000</v>
      </c>
      <c r="K81" s="76">
        <v>42000</v>
      </c>
      <c r="L81" s="76">
        <f t="shared" si="28"/>
        <v>98000</v>
      </c>
      <c r="M81" s="76">
        <v>5000</v>
      </c>
      <c r="N81" s="76">
        <v>15000</v>
      </c>
      <c r="O81" s="76"/>
      <c r="P81" s="76"/>
      <c r="Q81" s="76"/>
      <c r="R81" s="76">
        <v>78000</v>
      </c>
    </row>
    <row r="82" spans="2:18" ht="9.75">
      <c r="B82" s="41" t="s">
        <v>71</v>
      </c>
      <c r="C82" s="20" t="s">
        <v>15</v>
      </c>
      <c r="D82" s="42">
        <v>147000</v>
      </c>
      <c r="E82" s="42">
        <v>291420</v>
      </c>
      <c r="F82" s="42">
        <v>276849</v>
      </c>
      <c r="G82" s="42">
        <v>0</v>
      </c>
      <c r="H82" s="42">
        <f>G82+F82</f>
        <v>276849</v>
      </c>
      <c r="I82" s="45">
        <f>H82/E82</f>
        <v>0.95</v>
      </c>
      <c r="J82" s="76">
        <f t="shared" si="25"/>
        <v>55000</v>
      </c>
      <c r="K82" s="76"/>
      <c r="L82" s="76">
        <f t="shared" si="28"/>
        <v>55000</v>
      </c>
      <c r="M82" s="76">
        <v>55000</v>
      </c>
      <c r="N82" s="76"/>
      <c r="O82" s="76"/>
      <c r="P82" s="76"/>
      <c r="Q82" s="76"/>
      <c r="R82" s="76"/>
    </row>
    <row r="83" spans="1:18" ht="21" customHeight="1">
      <c r="A83" s="37">
        <v>852</v>
      </c>
      <c r="B83" s="35"/>
      <c r="C83" s="37" t="s">
        <v>126</v>
      </c>
      <c r="D83" s="38">
        <f>SUM(D84:D93)</f>
        <v>2414656</v>
      </c>
      <c r="E83" s="38">
        <f>SUM(E84:E93)</f>
        <v>14604452</v>
      </c>
      <c r="F83" s="38">
        <f>SUM(F84:F93)</f>
        <v>13825548</v>
      </c>
      <c r="G83" s="38">
        <f>SUM(G84:G93)</f>
        <v>0</v>
      </c>
      <c r="H83" s="38">
        <f>SUM(H84:H93)</f>
        <v>13825548</v>
      </c>
      <c r="I83" s="39">
        <f>H83/E83</f>
        <v>0.9466666739703756</v>
      </c>
      <c r="J83" s="104">
        <f t="shared" si="25"/>
        <v>2398504.46</v>
      </c>
      <c r="K83" s="104">
        <f>SUM(K84:K93)</f>
        <v>547051.01</v>
      </c>
      <c r="L83" s="104">
        <f t="shared" si="28"/>
        <v>1851453.45</v>
      </c>
      <c r="M83" s="104">
        <f aca="true" t="shared" si="30" ref="M83:R83">SUM(M84:M93)</f>
        <v>0</v>
      </c>
      <c r="N83" s="104">
        <f t="shared" si="30"/>
        <v>1593989</v>
      </c>
      <c r="O83" s="104">
        <f t="shared" si="30"/>
        <v>24304.18</v>
      </c>
      <c r="P83" s="104">
        <f t="shared" si="30"/>
        <v>0</v>
      </c>
      <c r="Q83" s="104">
        <f t="shared" si="30"/>
        <v>0</v>
      </c>
      <c r="R83" s="104">
        <f t="shared" si="30"/>
        <v>233160.27000000002</v>
      </c>
    </row>
    <row r="84" spans="2:18" ht="9.75">
      <c r="B84" s="41" t="s">
        <v>210</v>
      </c>
      <c r="C84" s="20" t="s">
        <v>211</v>
      </c>
      <c r="D84" s="42">
        <v>251000</v>
      </c>
      <c r="E84" s="42">
        <v>11269672</v>
      </c>
      <c r="F84" s="42">
        <v>10249494</v>
      </c>
      <c r="G84" s="42">
        <v>0</v>
      </c>
      <c r="H84" s="42">
        <f>G84+F84</f>
        <v>10249494</v>
      </c>
      <c r="I84" s="45">
        <v>0</v>
      </c>
      <c r="J84" s="76">
        <f t="shared" si="25"/>
        <v>110000</v>
      </c>
      <c r="K84" s="76"/>
      <c r="L84" s="76">
        <f t="shared" si="28"/>
        <v>110000</v>
      </c>
      <c r="M84" s="76"/>
      <c r="N84" s="76"/>
      <c r="O84" s="76"/>
      <c r="P84" s="76"/>
      <c r="Q84" s="76"/>
      <c r="R84" s="76">
        <v>110000</v>
      </c>
    </row>
    <row r="85" spans="2:18" ht="9.75">
      <c r="B85" s="41" t="s">
        <v>288</v>
      </c>
      <c r="C85" s="20" t="s">
        <v>289</v>
      </c>
      <c r="D85" s="42"/>
      <c r="E85" s="42"/>
      <c r="F85" s="42"/>
      <c r="G85" s="42"/>
      <c r="H85" s="42"/>
      <c r="I85" s="45"/>
      <c r="J85" s="76">
        <f t="shared" si="25"/>
        <v>1000</v>
      </c>
      <c r="K85" s="76"/>
      <c r="L85" s="76">
        <f t="shared" si="28"/>
        <v>1000</v>
      </c>
      <c r="M85" s="76"/>
      <c r="N85" s="76"/>
      <c r="O85" s="76"/>
      <c r="P85" s="76"/>
      <c r="Q85" s="76"/>
      <c r="R85" s="76">
        <v>1000</v>
      </c>
    </row>
    <row r="86" spans="2:18" ht="9.75">
      <c r="B86" s="41" t="s">
        <v>129</v>
      </c>
      <c r="C86" s="20" t="s">
        <v>136</v>
      </c>
      <c r="D86" s="42"/>
      <c r="E86" s="42">
        <v>49528</v>
      </c>
      <c r="F86" s="42">
        <v>54216</v>
      </c>
      <c r="G86" s="42">
        <v>0</v>
      </c>
      <c r="H86" s="42">
        <f>G86+F86</f>
        <v>54216</v>
      </c>
      <c r="I86" s="45">
        <f>H86/E86</f>
        <v>1.09465352931675</v>
      </c>
      <c r="J86" s="76">
        <f t="shared" si="25"/>
        <v>1335904</v>
      </c>
      <c r="K86" s="76">
        <v>36077</v>
      </c>
      <c r="L86" s="76">
        <f aca="true" t="shared" si="31" ref="L86:L93">M86+N86+O86+P86+Q86+R86</f>
        <v>1299827</v>
      </c>
      <c r="M86" s="76"/>
      <c r="N86" s="76">
        <v>1295827</v>
      </c>
      <c r="O86" s="76"/>
      <c r="P86" s="76"/>
      <c r="Q86" s="76"/>
      <c r="R86" s="76">
        <v>4000</v>
      </c>
    </row>
    <row r="87" spans="2:18" ht="9.75">
      <c r="B87" s="41" t="s">
        <v>128</v>
      </c>
      <c r="C87" s="20" t="s">
        <v>107</v>
      </c>
      <c r="D87" s="42"/>
      <c r="E87" s="42"/>
      <c r="F87" s="42"/>
      <c r="G87" s="42"/>
      <c r="H87" s="42"/>
      <c r="I87" s="45"/>
      <c r="J87" s="76">
        <f t="shared" si="25"/>
        <v>6193</v>
      </c>
      <c r="K87" s="76"/>
      <c r="L87" s="76">
        <f t="shared" si="31"/>
        <v>6193</v>
      </c>
      <c r="M87" s="76"/>
      <c r="N87" s="76">
        <v>6193</v>
      </c>
      <c r="O87" s="76"/>
      <c r="P87" s="76"/>
      <c r="Q87" s="76"/>
      <c r="R87" s="76"/>
    </row>
    <row r="88" spans="2:18" ht="9.75">
      <c r="B88" s="41" t="s">
        <v>130</v>
      </c>
      <c r="C88" s="20" t="s">
        <v>209</v>
      </c>
      <c r="D88" s="42">
        <v>500000</v>
      </c>
      <c r="E88" s="42">
        <v>455000</v>
      </c>
      <c r="F88" s="42">
        <v>338000</v>
      </c>
      <c r="G88" s="42">
        <v>0</v>
      </c>
      <c r="H88" s="42">
        <f aca="true" t="shared" si="32" ref="H88:H93">G88+F88</f>
        <v>338000</v>
      </c>
      <c r="I88" s="45">
        <f>H88/E88</f>
        <v>0.7428571428571429</v>
      </c>
      <c r="J88" s="76">
        <f t="shared" si="25"/>
        <v>98556</v>
      </c>
      <c r="K88" s="76"/>
      <c r="L88" s="76">
        <f t="shared" si="31"/>
        <v>98556</v>
      </c>
      <c r="M88" s="76"/>
      <c r="N88" s="76">
        <v>98556</v>
      </c>
      <c r="O88" s="76"/>
      <c r="P88" s="76"/>
      <c r="Q88" s="76"/>
      <c r="R88" s="76"/>
    </row>
    <row r="89" spans="2:18" ht="9.75">
      <c r="B89" s="41" t="s">
        <v>131</v>
      </c>
      <c r="C89" s="20" t="s">
        <v>72</v>
      </c>
      <c r="D89" s="42">
        <v>71956</v>
      </c>
      <c r="E89" s="42">
        <v>0</v>
      </c>
      <c r="F89" s="42">
        <v>466560</v>
      </c>
      <c r="G89" s="42">
        <v>0</v>
      </c>
      <c r="H89" s="42">
        <f t="shared" si="32"/>
        <v>466560</v>
      </c>
      <c r="I89" s="45">
        <v>0</v>
      </c>
      <c r="J89" s="76">
        <f t="shared" si="25"/>
        <v>100000</v>
      </c>
      <c r="K89" s="76"/>
      <c r="L89" s="76">
        <f t="shared" si="31"/>
        <v>100000</v>
      </c>
      <c r="M89" s="76"/>
      <c r="N89" s="76">
        <v>100000</v>
      </c>
      <c r="O89" s="76"/>
      <c r="P89" s="76"/>
      <c r="Q89" s="76"/>
      <c r="R89" s="76"/>
    </row>
    <row r="90" spans="2:18" ht="9.75">
      <c r="B90" s="41" t="s">
        <v>132</v>
      </c>
      <c r="C90" s="20" t="s">
        <v>73</v>
      </c>
      <c r="D90" s="42">
        <v>1580700</v>
      </c>
      <c r="E90" s="42">
        <v>2115514</v>
      </c>
      <c r="F90" s="42">
        <v>2039003</v>
      </c>
      <c r="G90" s="42">
        <v>0</v>
      </c>
      <c r="H90" s="42">
        <f t="shared" si="32"/>
        <v>2039003</v>
      </c>
      <c r="I90" s="45">
        <f aca="true" t="shared" si="33" ref="I90:I99">H90/E90</f>
        <v>0.9638333757186197</v>
      </c>
      <c r="J90" s="76">
        <f t="shared" si="25"/>
        <v>40800</v>
      </c>
      <c r="K90" s="76"/>
      <c r="L90" s="76">
        <f t="shared" si="31"/>
        <v>40800</v>
      </c>
      <c r="M90" s="76"/>
      <c r="N90" s="76">
        <v>40800</v>
      </c>
      <c r="O90" s="76"/>
      <c r="P90" s="76"/>
      <c r="Q90" s="76"/>
      <c r="R90" s="76"/>
    </row>
    <row r="91" spans="2:18" ht="9.75">
      <c r="B91" s="41" t="s">
        <v>133</v>
      </c>
      <c r="C91" s="20" t="s">
        <v>135</v>
      </c>
      <c r="D91" s="42">
        <v>11000</v>
      </c>
      <c r="E91" s="42">
        <v>33794</v>
      </c>
      <c r="F91" s="42">
        <v>51920</v>
      </c>
      <c r="G91" s="42">
        <v>0</v>
      </c>
      <c r="H91" s="42">
        <f t="shared" si="32"/>
        <v>51920</v>
      </c>
      <c r="I91" s="45">
        <f t="shared" si="33"/>
        <v>1.5363674024974847</v>
      </c>
      <c r="J91" s="76">
        <f t="shared" si="25"/>
        <v>483628.28</v>
      </c>
      <c r="K91" s="76">
        <v>382717.01</v>
      </c>
      <c r="L91" s="76">
        <f t="shared" si="31"/>
        <v>100911.27</v>
      </c>
      <c r="M91" s="76"/>
      <c r="N91" s="76">
        <v>4000</v>
      </c>
      <c r="O91" s="76"/>
      <c r="P91" s="76"/>
      <c r="Q91" s="76"/>
      <c r="R91" s="76">
        <v>96911.27</v>
      </c>
    </row>
    <row r="92" spans="2:18" ht="9.75" hidden="1">
      <c r="B92" s="41" t="s">
        <v>134</v>
      </c>
      <c r="C92" s="20" t="s">
        <v>74</v>
      </c>
      <c r="D92" s="42"/>
      <c r="E92" s="42">
        <v>61205</v>
      </c>
      <c r="F92" s="42">
        <v>58736</v>
      </c>
      <c r="G92" s="42">
        <v>0</v>
      </c>
      <c r="H92" s="42">
        <f t="shared" si="32"/>
        <v>58736</v>
      </c>
      <c r="I92" s="45">
        <f t="shared" si="33"/>
        <v>0.959660158483784</v>
      </c>
      <c r="J92" s="76">
        <f t="shared" si="25"/>
        <v>0</v>
      </c>
      <c r="K92" s="76"/>
      <c r="L92" s="76">
        <f t="shared" si="31"/>
        <v>0</v>
      </c>
      <c r="M92" s="76"/>
      <c r="N92" s="76"/>
      <c r="O92" s="76"/>
      <c r="P92" s="76"/>
      <c r="Q92" s="76"/>
      <c r="R92" s="76"/>
    </row>
    <row r="93" spans="2:18" ht="9.75">
      <c r="B93" s="41" t="s">
        <v>212</v>
      </c>
      <c r="C93" s="20" t="s">
        <v>15</v>
      </c>
      <c r="D93" s="42" t="s">
        <v>37</v>
      </c>
      <c r="E93" s="42">
        <v>619739</v>
      </c>
      <c r="F93" s="42">
        <v>567619</v>
      </c>
      <c r="G93" s="42">
        <v>0</v>
      </c>
      <c r="H93" s="42">
        <f t="shared" si="32"/>
        <v>567619</v>
      </c>
      <c r="I93" s="45">
        <f t="shared" si="33"/>
        <v>0.9159000805177664</v>
      </c>
      <c r="J93" s="76">
        <f t="shared" si="25"/>
        <v>222423.18</v>
      </c>
      <c r="K93" s="76">
        <v>128257</v>
      </c>
      <c r="L93" s="76">
        <f t="shared" si="31"/>
        <v>94166.18</v>
      </c>
      <c r="M93" s="76"/>
      <c r="N93" s="76">
        <v>48613</v>
      </c>
      <c r="O93" s="76">
        <v>24304.18</v>
      </c>
      <c r="P93" s="76"/>
      <c r="Q93" s="76"/>
      <c r="R93" s="76">
        <v>21249</v>
      </c>
    </row>
    <row r="94" spans="1:18" ht="32.25" customHeight="1">
      <c r="A94" s="37">
        <v>853</v>
      </c>
      <c r="B94" s="35"/>
      <c r="C94" s="64" t="s">
        <v>127</v>
      </c>
      <c r="D94" s="42"/>
      <c r="E94" s="38" t="e">
        <f>E96+#REF!</f>
        <v>#REF!</v>
      </c>
      <c r="F94" s="38" t="e">
        <f>F96+#REF!</f>
        <v>#REF!</v>
      </c>
      <c r="G94" s="38" t="e">
        <f>G96+#REF!</f>
        <v>#REF!</v>
      </c>
      <c r="H94" s="38" t="e">
        <f>H96+#REF!</f>
        <v>#REF!</v>
      </c>
      <c r="I94" s="65" t="e">
        <f t="shared" si="33"/>
        <v>#REF!</v>
      </c>
      <c r="J94" s="104">
        <f t="shared" si="25"/>
        <v>15000</v>
      </c>
      <c r="K94" s="104">
        <f>SUM(K95:K96)</f>
        <v>0</v>
      </c>
      <c r="L94" s="104">
        <f>M94+N94+O94+P94+Q94+R94</f>
        <v>15000</v>
      </c>
      <c r="M94" s="104">
        <f aca="true" t="shared" si="34" ref="M94:R94">SUM(M95:M96)</f>
        <v>0</v>
      </c>
      <c r="N94" s="104">
        <f t="shared" si="34"/>
        <v>10000</v>
      </c>
      <c r="O94" s="104">
        <f t="shared" si="34"/>
        <v>0</v>
      </c>
      <c r="P94" s="104">
        <f t="shared" si="34"/>
        <v>0</v>
      </c>
      <c r="Q94" s="104">
        <f t="shared" si="34"/>
        <v>0</v>
      </c>
      <c r="R94" s="104">
        <f t="shared" si="34"/>
        <v>5000</v>
      </c>
    </row>
    <row r="95" spans="2:18" ht="9.75">
      <c r="B95" s="41" t="s">
        <v>275</v>
      </c>
      <c r="C95" s="20" t="s">
        <v>276</v>
      </c>
      <c r="D95" s="42"/>
      <c r="E95" s="42">
        <v>575200</v>
      </c>
      <c r="F95" s="42">
        <v>674200</v>
      </c>
      <c r="G95" s="42">
        <v>0</v>
      </c>
      <c r="H95" s="42">
        <f>G95+F95</f>
        <v>674200</v>
      </c>
      <c r="I95" s="45">
        <f>H95/E95</f>
        <v>1.1721140472879</v>
      </c>
      <c r="J95" s="76">
        <f>K95+L95</f>
        <v>5000</v>
      </c>
      <c r="K95" s="76"/>
      <c r="L95" s="76">
        <f>M95+N95+O95+P95+Q95+R95</f>
        <v>5000</v>
      </c>
      <c r="M95" s="76"/>
      <c r="N95" s="76"/>
      <c r="O95" s="76"/>
      <c r="P95" s="76"/>
      <c r="Q95" s="76"/>
      <c r="R95" s="76">
        <v>5000</v>
      </c>
    </row>
    <row r="96" spans="2:18" ht="9.75">
      <c r="B96" s="41" t="s">
        <v>234</v>
      </c>
      <c r="C96" s="20" t="s">
        <v>235</v>
      </c>
      <c r="D96" s="42"/>
      <c r="E96" s="42">
        <v>575200</v>
      </c>
      <c r="F96" s="42">
        <v>674200</v>
      </c>
      <c r="G96" s="42">
        <v>0</v>
      </c>
      <c r="H96" s="42">
        <f>G96+F96</f>
        <v>674200</v>
      </c>
      <c r="I96" s="45">
        <f t="shared" si="33"/>
        <v>1.1721140472879</v>
      </c>
      <c r="J96" s="76">
        <f t="shared" si="25"/>
        <v>10000</v>
      </c>
      <c r="K96" s="76"/>
      <c r="L96" s="76">
        <f>M96+N96+O96+P96+Q96+R96</f>
        <v>10000</v>
      </c>
      <c r="M96" s="76"/>
      <c r="N96" s="76">
        <v>10000</v>
      </c>
      <c r="O96" s="76"/>
      <c r="P96" s="76"/>
      <c r="Q96" s="76"/>
      <c r="R96" s="76"/>
    </row>
    <row r="97" spans="1:18" ht="20.25" customHeight="1">
      <c r="A97" s="37">
        <v>854</v>
      </c>
      <c r="B97" s="35"/>
      <c r="C97" s="37" t="s">
        <v>113</v>
      </c>
      <c r="D97" s="38">
        <f>SUM(D98:D102)</f>
        <v>4465300</v>
      </c>
      <c r="E97" s="38">
        <f>SUM(E98:E104)</f>
        <v>2050450</v>
      </c>
      <c r="F97" s="38">
        <f>SUM(F98:F104)</f>
        <v>1810000</v>
      </c>
      <c r="G97" s="38">
        <f>SUM(G98:G104)</f>
        <v>0</v>
      </c>
      <c r="H97" s="38">
        <f>SUM(H98:H104)</f>
        <v>1810000</v>
      </c>
      <c r="I97" s="39">
        <f t="shared" si="33"/>
        <v>0.8827330585968933</v>
      </c>
      <c r="J97" s="104">
        <f t="shared" si="25"/>
        <v>46712</v>
      </c>
      <c r="K97" s="104">
        <f>SUM(K98:K104)</f>
        <v>0</v>
      </c>
      <c r="L97" s="104">
        <f>M97+N97+O97+P97+Q97+R97</f>
        <v>46712</v>
      </c>
      <c r="M97" s="104">
        <f aca="true" t="shared" si="35" ref="M97:R97">SUM(M98:M104)</f>
        <v>0</v>
      </c>
      <c r="N97" s="104">
        <f t="shared" si="35"/>
        <v>20712</v>
      </c>
      <c r="O97" s="104">
        <f t="shared" si="35"/>
        <v>0</v>
      </c>
      <c r="P97" s="104">
        <f t="shared" si="35"/>
        <v>0</v>
      </c>
      <c r="Q97" s="104">
        <f t="shared" si="35"/>
        <v>0</v>
      </c>
      <c r="R97" s="104">
        <f t="shared" si="35"/>
        <v>26000</v>
      </c>
    </row>
    <row r="98" spans="1:18" ht="9.75" hidden="1">
      <c r="A98" s="66"/>
      <c r="B98" s="51" t="s">
        <v>75</v>
      </c>
      <c r="C98" s="52" t="s">
        <v>76</v>
      </c>
      <c r="D98" s="53">
        <v>652900</v>
      </c>
      <c r="E98" s="53">
        <v>1328600</v>
      </c>
      <c r="F98" s="53">
        <v>1279642</v>
      </c>
      <c r="G98" s="53">
        <v>0</v>
      </c>
      <c r="H98" s="53">
        <f aca="true" t="shared" si="36" ref="H98:H104">G98+F98</f>
        <v>1279642</v>
      </c>
      <c r="I98" s="45">
        <f t="shared" si="33"/>
        <v>0.9631506849315068</v>
      </c>
      <c r="J98" s="76">
        <f t="shared" si="25"/>
        <v>0</v>
      </c>
      <c r="K98" s="76"/>
      <c r="L98" s="76">
        <f>M98+N98+O98+P98+Q98+R98</f>
        <v>0</v>
      </c>
      <c r="M98" s="76"/>
      <c r="N98" s="76"/>
      <c r="O98" s="76"/>
      <c r="P98" s="76"/>
      <c r="Q98" s="76"/>
      <c r="R98" s="76"/>
    </row>
    <row r="99" spans="2:18" ht="9.75" hidden="1">
      <c r="B99" s="41" t="s">
        <v>77</v>
      </c>
      <c r="C99" s="20" t="s">
        <v>143</v>
      </c>
      <c r="D99" s="42">
        <v>2994300</v>
      </c>
      <c r="E99" s="42">
        <v>132450</v>
      </c>
      <c r="F99" s="42">
        <v>77290</v>
      </c>
      <c r="G99" s="42">
        <v>0</v>
      </c>
      <c r="H99" s="42">
        <f t="shared" si="36"/>
        <v>77290</v>
      </c>
      <c r="I99" s="45">
        <f t="shared" si="33"/>
        <v>0.5835409588523971</v>
      </c>
      <c r="J99" s="76">
        <f t="shared" si="25"/>
        <v>0</v>
      </c>
      <c r="K99" s="76"/>
      <c r="L99" s="76">
        <f aca="true" t="shared" si="37" ref="L99:L104">M99+N99+O99+P99+Q99+R99</f>
        <v>0</v>
      </c>
      <c r="M99" s="76"/>
      <c r="N99" s="76"/>
      <c r="O99" s="76"/>
      <c r="P99" s="76"/>
      <c r="Q99" s="76"/>
      <c r="R99" s="76"/>
    </row>
    <row r="100" spans="2:18" ht="9.75">
      <c r="B100" s="41" t="s">
        <v>78</v>
      </c>
      <c r="C100" s="20" t="s">
        <v>79</v>
      </c>
      <c r="D100" s="42"/>
      <c r="E100" s="42"/>
      <c r="F100" s="42"/>
      <c r="G100" s="42"/>
      <c r="H100" s="42"/>
      <c r="I100" s="45"/>
      <c r="J100" s="76">
        <f t="shared" si="25"/>
        <v>26000</v>
      </c>
      <c r="K100" s="76"/>
      <c r="L100" s="76">
        <f t="shared" si="37"/>
        <v>26000</v>
      </c>
      <c r="M100" s="76"/>
      <c r="N100" s="76"/>
      <c r="O100" s="76"/>
      <c r="P100" s="76"/>
      <c r="Q100" s="76"/>
      <c r="R100" s="76">
        <v>26000</v>
      </c>
    </row>
    <row r="101" spans="2:18" ht="9.75">
      <c r="B101" s="41"/>
      <c r="C101" s="20" t="s">
        <v>80</v>
      </c>
      <c r="D101" s="42">
        <v>50000</v>
      </c>
      <c r="E101" s="42">
        <v>180000</v>
      </c>
      <c r="F101" s="42">
        <v>50000</v>
      </c>
      <c r="G101" s="42">
        <v>0</v>
      </c>
      <c r="H101" s="42">
        <f t="shared" si="36"/>
        <v>50000</v>
      </c>
      <c r="I101" s="45">
        <f>H101/E101</f>
        <v>0.2777777777777778</v>
      </c>
      <c r="J101" s="76"/>
      <c r="K101" s="76"/>
      <c r="L101" s="76"/>
      <c r="M101" s="76"/>
      <c r="N101" s="76"/>
      <c r="O101" s="76"/>
      <c r="P101" s="76"/>
      <c r="Q101" s="76"/>
      <c r="R101" s="76"/>
    </row>
    <row r="102" spans="2:18" ht="9.75">
      <c r="B102" s="41" t="s">
        <v>105</v>
      </c>
      <c r="C102" s="20" t="s">
        <v>106</v>
      </c>
      <c r="D102" s="42">
        <v>768100</v>
      </c>
      <c r="E102" s="42">
        <v>350000</v>
      </c>
      <c r="F102" s="42">
        <v>343668</v>
      </c>
      <c r="G102" s="42">
        <v>0</v>
      </c>
      <c r="H102" s="42">
        <f t="shared" si="36"/>
        <v>343668</v>
      </c>
      <c r="I102" s="45">
        <f>H102/E102</f>
        <v>0.9819085714285715</v>
      </c>
      <c r="J102" s="76">
        <f t="shared" si="25"/>
        <v>20712</v>
      </c>
      <c r="K102" s="76"/>
      <c r="L102" s="76">
        <f t="shared" si="37"/>
        <v>20712</v>
      </c>
      <c r="M102" s="76"/>
      <c r="N102" s="76">
        <v>20712</v>
      </c>
      <c r="O102" s="76"/>
      <c r="P102" s="76"/>
      <c r="Q102" s="76"/>
      <c r="R102" s="76"/>
    </row>
    <row r="103" spans="2:18" ht="9.75" hidden="1">
      <c r="B103" s="41" t="s">
        <v>144</v>
      </c>
      <c r="C103" s="20" t="s">
        <v>154</v>
      </c>
      <c r="D103" s="42"/>
      <c r="E103" s="42">
        <v>48500</v>
      </c>
      <c r="F103" s="42">
        <v>48500</v>
      </c>
      <c r="G103" s="42">
        <v>0</v>
      </c>
      <c r="H103" s="42">
        <f t="shared" si="36"/>
        <v>48500</v>
      </c>
      <c r="I103" s="45">
        <v>0</v>
      </c>
      <c r="J103" s="76">
        <f t="shared" si="25"/>
        <v>0</v>
      </c>
      <c r="K103" s="76"/>
      <c r="L103" s="76">
        <f t="shared" si="37"/>
        <v>0</v>
      </c>
      <c r="M103" s="76"/>
      <c r="N103" s="76"/>
      <c r="O103" s="76"/>
      <c r="P103" s="76"/>
      <c r="Q103" s="76"/>
      <c r="R103" s="76"/>
    </row>
    <row r="104" spans="2:18" ht="9.75" hidden="1">
      <c r="B104" s="41" t="s">
        <v>111</v>
      </c>
      <c r="C104" s="20" t="s">
        <v>110</v>
      </c>
      <c r="D104" s="42"/>
      <c r="E104" s="42">
        <v>10900</v>
      </c>
      <c r="F104" s="42">
        <v>10900</v>
      </c>
      <c r="G104" s="42">
        <v>0</v>
      </c>
      <c r="H104" s="42">
        <f t="shared" si="36"/>
        <v>10900</v>
      </c>
      <c r="I104" s="45">
        <f>H104/E104</f>
        <v>1</v>
      </c>
      <c r="J104" s="76">
        <f t="shared" si="25"/>
        <v>0</v>
      </c>
      <c r="K104" s="76"/>
      <c r="L104" s="76">
        <f t="shared" si="37"/>
        <v>0</v>
      </c>
      <c r="M104" s="76"/>
      <c r="N104" s="76"/>
      <c r="O104" s="76"/>
      <c r="P104" s="76"/>
      <c r="Q104" s="76"/>
      <c r="R104" s="76"/>
    </row>
    <row r="105" spans="1:18" ht="19.5" customHeight="1">
      <c r="A105" s="37">
        <v>900</v>
      </c>
      <c r="B105" s="35"/>
      <c r="C105" s="37" t="s">
        <v>114</v>
      </c>
      <c r="D105" s="38">
        <f>SUM(D106:D112)</f>
        <v>5778300</v>
      </c>
      <c r="E105" s="38">
        <f>SUM(E106:E113)</f>
        <v>62060969</v>
      </c>
      <c r="F105" s="38">
        <f>SUM(F106:F113)</f>
        <v>7149900</v>
      </c>
      <c r="G105" s="38">
        <f>SUM(G106:G113)</f>
        <v>1266070</v>
      </c>
      <c r="H105" s="38">
        <f>SUM(H106:H113)</f>
        <v>8415970</v>
      </c>
      <c r="I105" s="39">
        <f aca="true" t="shared" si="38" ref="I105:I113">H105/E105</f>
        <v>0.1356080985458026</v>
      </c>
      <c r="J105" s="104">
        <f t="shared" si="25"/>
        <v>1239633</v>
      </c>
      <c r="K105" s="104">
        <f>SUM(K106:K113)</f>
        <v>0</v>
      </c>
      <c r="L105" s="104">
        <f>M105+N105+O105+P105+Q105+R105</f>
        <v>1239633</v>
      </c>
      <c r="M105" s="104">
        <f aca="true" t="shared" si="39" ref="M105:R105">SUM(M106:M113)</f>
        <v>87633</v>
      </c>
      <c r="N105" s="104">
        <f t="shared" si="39"/>
        <v>0</v>
      </c>
      <c r="O105" s="104">
        <f t="shared" si="39"/>
        <v>0</v>
      </c>
      <c r="P105" s="104">
        <f t="shared" si="39"/>
        <v>0</v>
      </c>
      <c r="Q105" s="104">
        <f t="shared" si="39"/>
        <v>0</v>
      </c>
      <c r="R105" s="104">
        <f t="shared" si="39"/>
        <v>1152000</v>
      </c>
    </row>
    <row r="106" spans="1:18" ht="9.75">
      <c r="A106" s="66"/>
      <c r="B106" s="51" t="s">
        <v>81</v>
      </c>
      <c r="C106" s="52" t="s">
        <v>82</v>
      </c>
      <c r="D106" s="53">
        <v>3568400</v>
      </c>
      <c r="E106" s="53">
        <v>54906669</v>
      </c>
      <c r="F106" s="53">
        <v>0</v>
      </c>
      <c r="G106" s="53">
        <v>1266070</v>
      </c>
      <c r="H106" s="53">
        <f aca="true" t="shared" si="40" ref="H106:H112">G106+F106</f>
        <v>1266070</v>
      </c>
      <c r="I106" s="45">
        <f t="shared" si="38"/>
        <v>0.02305858328430013</v>
      </c>
      <c r="J106" s="76">
        <f t="shared" si="25"/>
        <v>103500</v>
      </c>
      <c r="K106" s="76"/>
      <c r="L106" s="76">
        <f>M106+N106+O106+P106+Q106+R106</f>
        <v>103500</v>
      </c>
      <c r="M106" s="76"/>
      <c r="N106" s="76"/>
      <c r="O106" s="76"/>
      <c r="P106" s="76"/>
      <c r="Q106" s="76"/>
      <c r="R106" s="76">
        <v>103500</v>
      </c>
    </row>
    <row r="107" spans="1:18" ht="9.75">
      <c r="A107" s="66"/>
      <c r="B107" s="51" t="s">
        <v>213</v>
      </c>
      <c r="C107" s="58" t="s">
        <v>214</v>
      </c>
      <c r="D107" s="53">
        <v>260000</v>
      </c>
      <c r="E107" s="53">
        <v>3590000</v>
      </c>
      <c r="F107" s="53">
        <v>4000000</v>
      </c>
      <c r="G107" s="53">
        <v>0</v>
      </c>
      <c r="H107" s="53">
        <f t="shared" si="40"/>
        <v>4000000</v>
      </c>
      <c r="I107" s="45">
        <f t="shared" si="38"/>
        <v>1.1142061281337048</v>
      </c>
      <c r="J107" s="76">
        <f t="shared" si="25"/>
        <v>163000</v>
      </c>
      <c r="K107" s="76"/>
      <c r="L107" s="76">
        <f aca="true" t="shared" si="41" ref="L107:L113">M107+N107+O107+P107+Q107+R107</f>
        <v>163000</v>
      </c>
      <c r="M107" s="76"/>
      <c r="N107" s="76"/>
      <c r="O107" s="76"/>
      <c r="P107" s="76"/>
      <c r="Q107" s="76"/>
      <c r="R107" s="76">
        <v>163000</v>
      </c>
    </row>
    <row r="108" spans="1:18" ht="9.75">
      <c r="A108" s="66"/>
      <c r="B108" s="51" t="s">
        <v>83</v>
      </c>
      <c r="C108" s="58" t="s">
        <v>84</v>
      </c>
      <c r="D108" s="53">
        <v>740000</v>
      </c>
      <c r="E108" s="53">
        <v>1580000</v>
      </c>
      <c r="F108" s="53">
        <v>1532000</v>
      </c>
      <c r="G108" s="53">
        <v>0</v>
      </c>
      <c r="H108" s="53">
        <f t="shared" si="40"/>
        <v>1532000</v>
      </c>
      <c r="I108" s="45">
        <f t="shared" si="38"/>
        <v>0.9696202531645569</v>
      </c>
      <c r="J108" s="76">
        <f t="shared" si="25"/>
        <v>79190</v>
      </c>
      <c r="K108" s="76"/>
      <c r="L108" s="76">
        <f t="shared" si="41"/>
        <v>79190</v>
      </c>
      <c r="M108" s="76"/>
      <c r="N108" s="76"/>
      <c r="O108" s="76"/>
      <c r="P108" s="76"/>
      <c r="Q108" s="76"/>
      <c r="R108" s="76">
        <v>79190</v>
      </c>
    </row>
    <row r="109" spans="1:18" ht="9.75">
      <c r="A109" s="66"/>
      <c r="B109" s="51" t="s">
        <v>85</v>
      </c>
      <c r="C109" s="58" t="s">
        <v>86</v>
      </c>
      <c r="D109" s="53"/>
      <c r="E109" s="53">
        <v>0</v>
      </c>
      <c r="F109" s="53">
        <v>0</v>
      </c>
      <c r="G109" s="53">
        <v>0</v>
      </c>
      <c r="H109" s="53">
        <f t="shared" si="40"/>
        <v>0</v>
      </c>
      <c r="I109" s="45" t="e">
        <f t="shared" si="38"/>
        <v>#DIV/0!</v>
      </c>
      <c r="J109" s="76">
        <f t="shared" si="25"/>
        <v>70000</v>
      </c>
      <c r="K109" s="76"/>
      <c r="L109" s="76">
        <f t="shared" si="41"/>
        <v>70000</v>
      </c>
      <c r="M109" s="76"/>
      <c r="N109" s="76"/>
      <c r="O109" s="76"/>
      <c r="P109" s="76"/>
      <c r="Q109" s="76"/>
      <c r="R109" s="76">
        <v>70000</v>
      </c>
    </row>
    <row r="110" spans="2:18" ht="9.75">
      <c r="B110" s="41" t="s">
        <v>87</v>
      </c>
      <c r="C110" s="20" t="s">
        <v>88</v>
      </c>
      <c r="D110" s="42">
        <v>1124000</v>
      </c>
      <c r="E110" s="42">
        <v>1810000</v>
      </c>
      <c r="F110" s="42">
        <v>1520000</v>
      </c>
      <c r="G110" s="42">
        <v>0</v>
      </c>
      <c r="H110" s="53">
        <f t="shared" si="40"/>
        <v>1520000</v>
      </c>
      <c r="I110" s="45">
        <f t="shared" si="38"/>
        <v>0.8397790055248618</v>
      </c>
      <c r="J110" s="76">
        <f t="shared" si="25"/>
        <v>650000</v>
      </c>
      <c r="K110" s="76"/>
      <c r="L110" s="76">
        <f t="shared" si="41"/>
        <v>650000</v>
      </c>
      <c r="M110" s="76"/>
      <c r="N110" s="76"/>
      <c r="O110" s="76"/>
      <c r="P110" s="76"/>
      <c r="Q110" s="76"/>
      <c r="R110" s="76">
        <v>650000</v>
      </c>
    </row>
    <row r="111" spans="2:18" s="47" customFormat="1" ht="9.75">
      <c r="B111" s="100" t="s">
        <v>215</v>
      </c>
      <c r="C111" s="101" t="s">
        <v>216</v>
      </c>
      <c r="D111" s="48"/>
      <c r="E111" s="48">
        <v>37500</v>
      </c>
      <c r="F111" s="48">
        <v>7000</v>
      </c>
      <c r="G111" s="48">
        <v>0</v>
      </c>
      <c r="H111" s="57">
        <f t="shared" si="40"/>
        <v>7000</v>
      </c>
      <c r="I111" s="45">
        <f t="shared" si="38"/>
        <v>0.18666666666666668</v>
      </c>
      <c r="J111" s="76">
        <f t="shared" si="25"/>
        <v>87633</v>
      </c>
      <c r="K111" s="77"/>
      <c r="L111" s="76">
        <f t="shared" si="41"/>
        <v>87633</v>
      </c>
      <c r="M111" s="96">
        <v>87633</v>
      </c>
      <c r="N111" s="77"/>
      <c r="O111" s="77"/>
      <c r="P111" s="77"/>
      <c r="Q111" s="77"/>
      <c r="R111" s="77"/>
    </row>
    <row r="112" spans="2:18" ht="9.75">
      <c r="B112" s="41" t="s">
        <v>286</v>
      </c>
      <c r="C112" s="20" t="s">
        <v>287</v>
      </c>
      <c r="D112" s="42">
        <v>85900</v>
      </c>
      <c r="E112" s="42">
        <v>118000</v>
      </c>
      <c r="F112" s="42">
        <v>65000</v>
      </c>
      <c r="G112" s="42">
        <v>0</v>
      </c>
      <c r="H112" s="53">
        <f t="shared" si="40"/>
        <v>65000</v>
      </c>
      <c r="I112" s="45">
        <v>0</v>
      </c>
      <c r="J112" s="76">
        <f t="shared" si="25"/>
        <v>86310</v>
      </c>
      <c r="K112" s="76"/>
      <c r="L112" s="76">
        <f t="shared" si="41"/>
        <v>86310</v>
      </c>
      <c r="M112" s="76"/>
      <c r="N112" s="76"/>
      <c r="O112" s="76"/>
      <c r="P112" s="76"/>
      <c r="Q112" s="76"/>
      <c r="R112" s="76">
        <v>86310</v>
      </c>
    </row>
    <row r="113" spans="2:12" s="47" customFormat="1" ht="9.75" customHeight="1" hidden="1">
      <c r="B113" s="46" t="s">
        <v>89</v>
      </c>
      <c r="C113" s="47" t="s">
        <v>112</v>
      </c>
      <c r="D113" s="48"/>
      <c r="E113" s="48">
        <v>18800</v>
      </c>
      <c r="F113" s="48">
        <v>25900</v>
      </c>
      <c r="G113" s="48">
        <v>0</v>
      </c>
      <c r="H113" s="57">
        <f>G113+F113</f>
        <v>25900</v>
      </c>
      <c r="I113" s="49">
        <f t="shared" si="38"/>
        <v>1.377659574468085</v>
      </c>
      <c r="J113" s="20">
        <f t="shared" si="25"/>
        <v>0</v>
      </c>
      <c r="L113" s="20">
        <f t="shared" si="41"/>
        <v>0</v>
      </c>
    </row>
    <row r="114" spans="2:12" s="47" customFormat="1" ht="31.5" customHeight="1" hidden="1" thickBot="1">
      <c r="B114" s="46"/>
      <c r="D114" s="48"/>
      <c r="E114" s="48"/>
      <c r="F114" s="48"/>
      <c r="G114" s="48"/>
      <c r="H114" s="57"/>
      <c r="I114" s="49"/>
      <c r="J114" s="20"/>
      <c r="L114" s="20"/>
    </row>
    <row r="115" spans="1:18" s="47" customFormat="1" ht="10.5" customHeight="1" hidden="1" thickBot="1" thickTop="1">
      <c r="A115" s="34">
        <v>1</v>
      </c>
      <c r="B115" s="34">
        <v>2</v>
      </c>
      <c r="C115" s="34">
        <v>3</v>
      </c>
      <c r="D115" s="34"/>
      <c r="E115" s="34"/>
      <c r="F115" s="34"/>
      <c r="G115" s="34"/>
      <c r="H115" s="34"/>
      <c r="I115" s="34"/>
      <c r="J115" s="34">
        <v>4</v>
      </c>
      <c r="K115" s="34">
        <v>5</v>
      </c>
      <c r="L115" s="34">
        <v>6</v>
      </c>
      <c r="M115" s="34">
        <v>7</v>
      </c>
      <c r="N115" s="34">
        <v>8</v>
      </c>
      <c r="O115" s="34">
        <v>9</v>
      </c>
      <c r="P115" s="34">
        <v>10</v>
      </c>
      <c r="Q115" s="34">
        <v>11</v>
      </c>
      <c r="R115" s="71">
        <v>12</v>
      </c>
    </row>
    <row r="116" spans="1:18" ht="18.75" customHeight="1">
      <c r="A116" s="37">
        <v>921</v>
      </c>
      <c r="B116" s="35"/>
      <c r="C116" s="37" t="s">
        <v>90</v>
      </c>
      <c r="D116" s="38">
        <f>SUM(D117:D119)</f>
        <v>1565700</v>
      </c>
      <c r="E116" s="38">
        <f>SUM(E117:E120)</f>
        <v>5416057</v>
      </c>
      <c r="F116" s="38">
        <f>SUM(F117:F120)</f>
        <v>2537938</v>
      </c>
      <c r="G116" s="38">
        <f>SUM(G117:G120)</f>
        <v>5800000</v>
      </c>
      <c r="H116" s="38">
        <f>SUM(H117:H120)</f>
        <v>8337938</v>
      </c>
      <c r="I116" s="39">
        <f aca="true" t="shared" si="42" ref="I116:I124">H116/E116</f>
        <v>1.539484905716465</v>
      </c>
      <c r="J116" s="78">
        <f t="shared" si="25"/>
        <v>295740</v>
      </c>
      <c r="K116" s="78">
        <f>SUM(K117:K120)</f>
        <v>3000</v>
      </c>
      <c r="L116" s="78">
        <f aca="true" t="shared" si="43" ref="L116:L124">M116+N116+O116+P116+Q116+R116</f>
        <v>292740</v>
      </c>
      <c r="M116" s="78">
        <f aca="true" t="shared" si="44" ref="M116:R116">SUM(M117:M120)</f>
        <v>184240</v>
      </c>
      <c r="N116" s="78">
        <f t="shared" si="44"/>
        <v>0</v>
      </c>
      <c r="O116" s="78">
        <f t="shared" si="44"/>
        <v>0</v>
      </c>
      <c r="P116" s="78">
        <f t="shared" si="44"/>
        <v>0</v>
      </c>
      <c r="Q116" s="78">
        <f t="shared" si="44"/>
        <v>0</v>
      </c>
      <c r="R116" s="78">
        <f t="shared" si="44"/>
        <v>108500</v>
      </c>
    </row>
    <row r="117" spans="2:18" ht="9.75" hidden="1">
      <c r="B117" s="41" t="s">
        <v>91</v>
      </c>
      <c r="C117" s="20" t="s">
        <v>92</v>
      </c>
      <c r="D117" s="42">
        <v>731000</v>
      </c>
      <c r="E117" s="42">
        <v>1310661</v>
      </c>
      <c r="F117" s="42">
        <v>1245128</v>
      </c>
      <c r="G117" s="42">
        <v>0</v>
      </c>
      <c r="H117" s="42">
        <f>G117+F117</f>
        <v>1245128</v>
      </c>
      <c r="I117" s="45">
        <f t="shared" si="42"/>
        <v>0.9500000381486898</v>
      </c>
      <c r="J117" s="76">
        <f t="shared" si="25"/>
        <v>0</v>
      </c>
      <c r="K117" s="76"/>
      <c r="L117" s="76">
        <f t="shared" si="43"/>
        <v>0</v>
      </c>
      <c r="M117" s="76"/>
      <c r="N117" s="76"/>
      <c r="O117" s="76"/>
      <c r="P117" s="76"/>
      <c r="Q117" s="76"/>
      <c r="R117" s="76"/>
    </row>
    <row r="118" spans="2:18" ht="9.75">
      <c r="B118" s="41" t="s">
        <v>93</v>
      </c>
      <c r="C118" s="20" t="s">
        <v>94</v>
      </c>
      <c r="D118" s="42">
        <v>725500</v>
      </c>
      <c r="E118" s="42">
        <v>1030150</v>
      </c>
      <c r="F118" s="42">
        <v>1066400</v>
      </c>
      <c r="G118" s="42">
        <v>0</v>
      </c>
      <c r="H118" s="42">
        <f>G118+F118</f>
        <v>1066400</v>
      </c>
      <c r="I118" s="45">
        <f t="shared" si="42"/>
        <v>1.0351890501383294</v>
      </c>
      <c r="J118" s="96">
        <f t="shared" si="25"/>
        <v>184240</v>
      </c>
      <c r="K118" s="96"/>
      <c r="L118" s="96">
        <f t="shared" si="43"/>
        <v>184240</v>
      </c>
      <c r="M118" s="96">
        <v>184240</v>
      </c>
      <c r="N118" s="96"/>
      <c r="O118" s="96"/>
      <c r="P118" s="96"/>
      <c r="Q118" s="96"/>
      <c r="R118" s="96"/>
    </row>
    <row r="119" spans="2:18" ht="9.75">
      <c r="B119" s="41" t="s">
        <v>217</v>
      </c>
      <c r="C119" s="20" t="s">
        <v>218</v>
      </c>
      <c r="D119" s="42">
        <v>109200</v>
      </c>
      <c r="E119" s="42">
        <v>2927616</v>
      </c>
      <c r="F119" s="42">
        <v>68700</v>
      </c>
      <c r="G119" s="42">
        <v>5800000</v>
      </c>
      <c r="H119" s="42">
        <f>G119+F119</f>
        <v>5868700</v>
      </c>
      <c r="I119" s="45">
        <f t="shared" si="42"/>
        <v>2.0046003300979365</v>
      </c>
      <c r="J119" s="96">
        <f t="shared" si="25"/>
        <v>5000</v>
      </c>
      <c r="K119" s="96"/>
      <c r="L119" s="96">
        <f t="shared" si="43"/>
        <v>5000</v>
      </c>
      <c r="M119" s="96"/>
      <c r="N119" s="96"/>
      <c r="O119" s="96"/>
      <c r="P119" s="96"/>
      <c r="Q119" s="96"/>
      <c r="R119" s="96">
        <v>5000</v>
      </c>
    </row>
    <row r="120" spans="2:18" s="47" customFormat="1" ht="9.75">
      <c r="B120" s="41" t="s">
        <v>95</v>
      </c>
      <c r="C120" s="20" t="s">
        <v>15</v>
      </c>
      <c r="D120" s="48"/>
      <c r="E120" s="48">
        <v>147630</v>
      </c>
      <c r="F120" s="48">
        <v>157710</v>
      </c>
      <c r="G120" s="48">
        <v>0</v>
      </c>
      <c r="H120" s="48">
        <f>G120+F120</f>
        <v>157710</v>
      </c>
      <c r="I120" s="49">
        <f t="shared" si="42"/>
        <v>1.0682788051209104</v>
      </c>
      <c r="J120" s="96">
        <f t="shared" si="25"/>
        <v>106500</v>
      </c>
      <c r="K120" s="96">
        <v>3000</v>
      </c>
      <c r="L120" s="96">
        <f t="shared" si="43"/>
        <v>103500</v>
      </c>
      <c r="M120" s="96"/>
      <c r="N120" s="96"/>
      <c r="O120" s="96"/>
      <c r="P120" s="96"/>
      <c r="Q120" s="96"/>
      <c r="R120" s="96">
        <v>103500</v>
      </c>
    </row>
    <row r="121" spans="1:18" ht="19.5" customHeight="1">
      <c r="A121" s="37">
        <v>926</v>
      </c>
      <c r="B121" s="35"/>
      <c r="C121" s="37" t="s">
        <v>96</v>
      </c>
      <c r="D121" s="38">
        <f>D122</f>
        <v>918500</v>
      </c>
      <c r="E121" s="38">
        <f>E122+E124</f>
        <v>2786930</v>
      </c>
      <c r="F121" s="38">
        <f>F122+F124</f>
        <v>2290800</v>
      </c>
      <c r="G121" s="38">
        <f>G122+G124</f>
        <v>150000</v>
      </c>
      <c r="H121" s="38">
        <f>H122+H124</f>
        <v>2440800</v>
      </c>
      <c r="I121" s="39">
        <f t="shared" si="42"/>
        <v>0.8758024062319469</v>
      </c>
      <c r="J121" s="78">
        <f>K121+L121</f>
        <v>268500</v>
      </c>
      <c r="K121" s="78">
        <f>SUM(K122:K124)</f>
        <v>3000</v>
      </c>
      <c r="L121" s="78">
        <f t="shared" si="43"/>
        <v>265500</v>
      </c>
      <c r="M121" s="78">
        <f aca="true" t="shared" si="45" ref="M121:R121">SUM(M122:M124)</f>
        <v>124000</v>
      </c>
      <c r="N121" s="78">
        <f t="shared" si="45"/>
        <v>0</v>
      </c>
      <c r="O121" s="78">
        <f t="shared" si="45"/>
        <v>0</v>
      </c>
      <c r="P121" s="78">
        <f t="shared" si="45"/>
        <v>0</v>
      </c>
      <c r="Q121" s="78">
        <f t="shared" si="45"/>
        <v>0</v>
      </c>
      <c r="R121" s="78">
        <f t="shared" si="45"/>
        <v>141500</v>
      </c>
    </row>
    <row r="122" spans="2:18" ht="9.75">
      <c r="B122" s="41" t="s">
        <v>219</v>
      </c>
      <c r="C122" s="20" t="s">
        <v>220</v>
      </c>
      <c r="D122" s="42">
        <v>918500</v>
      </c>
      <c r="E122" s="42">
        <v>2676300</v>
      </c>
      <c r="F122" s="42">
        <v>2193100</v>
      </c>
      <c r="G122" s="42">
        <v>150000</v>
      </c>
      <c r="H122" s="42">
        <f>G122+F122</f>
        <v>2343100</v>
      </c>
      <c r="I122" s="45">
        <f t="shared" si="42"/>
        <v>0.8754997571273774</v>
      </c>
      <c r="J122" s="96">
        <f>K122+L122</f>
        <v>141000</v>
      </c>
      <c r="K122" s="96"/>
      <c r="L122" s="96">
        <f t="shared" si="43"/>
        <v>141000</v>
      </c>
      <c r="M122" s="96"/>
      <c r="N122" s="96"/>
      <c r="O122" s="96"/>
      <c r="P122" s="96"/>
      <c r="Q122" s="96"/>
      <c r="R122" s="96">
        <v>141000</v>
      </c>
    </row>
    <row r="123" spans="2:18" ht="9.75">
      <c r="B123" s="41" t="s">
        <v>97</v>
      </c>
      <c r="C123" s="20" t="s">
        <v>98</v>
      </c>
      <c r="D123" s="42"/>
      <c r="E123" s="42"/>
      <c r="F123" s="42"/>
      <c r="G123" s="42"/>
      <c r="H123" s="42"/>
      <c r="I123" s="45"/>
      <c r="J123" s="96">
        <f>K123+L123</f>
        <v>124000</v>
      </c>
      <c r="K123" s="96"/>
      <c r="L123" s="96">
        <f t="shared" si="43"/>
        <v>124000</v>
      </c>
      <c r="M123" s="96">
        <v>124000</v>
      </c>
      <c r="N123" s="96"/>
      <c r="O123" s="96"/>
      <c r="P123" s="96"/>
      <c r="Q123" s="96"/>
      <c r="R123" s="96"/>
    </row>
    <row r="124" spans="2:18" s="47" customFormat="1" ht="9.75">
      <c r="B124" s="100" t="s">
        <v>108</v>
      </c>
      <c r="C124" s="20" t="s">
        <v>15</v>
      </c>
      <c r="D124" s="48"/>
      <c r="E124" s="47">
        <v>110630</v>
      </c>
      <c r="F124" s="48">
        <v>97700</v>
      </c>
      <c r="G124" s="48">
        <v>0</v>
      </c>
      <c r="H124" s="48">
        <f>G124+F124</f>
        <v>97700</v>
      </c>
      <c r="I124" s="49">
        <f t="shared" si="42"/>
        <v>0.8831239266021875</v>
      </c>
      <c r="J124" s="96">
        <f>K124+L124</f>
        <v>3500</v>
      </c>
      <c r="K124" s="96">
        <v>3000</v>
      </c>
      <c r="L124" s="96">
        <f t="shared" si="43"/>
        <v>500</v>
      </c>
      <c r="M124" s="96"/>
      <c r="N124" s="96"/>
      <c r="O124" s="96"/>
      <c r="P124" s="96"/>
      <c r="Q124" s="96"/>
      <c r="R124" s="96">
        <v>500</v>
      </c>
    </row>
    <row r="125" spans="1:18" ht="9.75">
      <c r="A125" s="63"/>
      <c r="B125" s="36"/>
      <c r="C125" s="63"/>
      <c r="D125" s="68"/>
      <c r="E125" s="63"/>
      <c r="F125" s="68"/>
      <c r="G125" s="68"/>
      <c r="H125" s="68"/>
      <c r="I125" s="65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18" ht="18.75" customHeight="1">
      <c r="A126" s="112" t="s">
        <v>187</v>
      </c>
      <c r="B126" s="112"/>
      <c r="C126" s="112"/>
      <c r="D126" s="113" t="e">
        <f>D11+#REF!+D22+D29+D33+D38+D46+D50+D59+D65+D67+D78+D83+D97+D105+D116+D121</f>
        <v>#REF!</v>
      </c>
      <c r="E126" s="113" t="e">
        <f>E11+E22+E29+E33+E38+E46+E50+E58+E59+E65+E67+E78+E83+E94+E97+E105+E116+E121</f>
        <v>#REF!</v>
      </c>
      <c r="F126" s="113" t="e">
        <f>F11+F22+F29+F33+F38+F46+F50+F58+F59+F65+F67+F78+F83+F94+F97+F105+F116+F121</f>
        <v>#REF!</v>
      </c>
      <c r="G126" s="113" t="e">
        <f>G11+G22+G29+G33+G38+G46+G50+G58+G59+G65+G67+G78+G83+G94+G97+G105+G116+G121</f>
        <v>#REF!</v>
      </c>
      <c r="H126" s="113" t="e">
        <f>H11+H22+H29+H33+H38+H46+H50+H58+H59+H65+H67+H78+H83+H94+H97+H105+H116+H121</f>
        <v>#REF!</v>
      </c>
      <c r="I126" s="114" t="e">
        <f>H126/E126</f>
        <v>#REF!</v>
      </c>
      <c r="J126" s="115">
        <f>J121+J116+J105+J97+J94+J83+J78+J67+J65+J59+J57+J50+J46+J38+J36+J33+J29+J27+J22+J20+J18+J11</f>
        <v>21266712.43</v>
      </c>
      <c r="K126" s="115">
        <f aca="true" t="shared" si="46" ref="K126:R126">K121+K116+K105+K97+K94+K83+K78+K67+K65+K59+K57+K50+K46+K38+K36+K33+K29+K27+K22+K20+K18+K11</f>
        <v>9668906.01</v>
      </c>
      <c r="L126" s="115">
        <f t="shared" si="46"/>
        <v>11597806.42</v>
      </c>
      <c r="M126" s="115">
        <f t="shared" si="46"/>
        <v>565873</v>
      </c>
      <c r="N126" s="115">
        <f t="shared" si="46"/>
        <v>2190662</v>
      </c>
      <c r="O126" s="115">
        <f t="shared" si="46"/>
        <v>614487.53</v>
      </c>
      <c r="P126" s="115">
        <f t="shared" si="46"/>
        <v>0</v>
      </c>
      <c r="Q126" s="115">
        <f t="shared" si="46"/>
        <v>10000</v>
      </c>
      <c r="R126" s="115">
        <f t="shared" si="46"/>
        <v>8216783.890000001</v>
      </c>
    </row>
    <row r="127" spans="2:9" ht="9.75">
      <c r="B127" s="41"/>
      <c r="D127" s="42"/>
      <c r="E127" s="42"/>
      <c r="F127" s="42"/>
      <c r="G127" s="42"/>
      <c r="H127" s="42"/>
      <c r="I127" s="45"/>
    </row>
    <row r="128" spans="1:9" ht="9.75">
      <c r="A128" s="67"/>
      <c r="B128" s="67"/>
      <c r="C128" s="67"/>
      <c r="D128" s="42"/>
      <c r="E128" s="42"/>
      <c r="F128" s="42"/>
      <c r="G128" s="42"/>
      <c r="H128" s="42"/>
      <c r="I128" s="45"/>
    </row>
    <row r="129" spans="1:9" ht="9.75">
      <c r="A129" s="69"/>
      <c r="B129" s="69"/>
      <c r="C129" s="69"/>
      <c r="D129" s="42"/>
      <c r="E129" s="42"/>
      <c r="F129" s="42"/>
      <c r="G129" s="42"/>
      <c r="H129" s="42"/>
      <c r="I129" s="45"/>
    </row>
    <row r="130" spans="1:9" ht="9.75">
      <c r="A130" s="69"/>
      <c r="B130" s="69"/>
      <c r="C130" s="69"/>
      <c r="D130" s="42"/>
      <c r="E130" s="42"/>
      <c r="F130" s="42"/>
      <c r="G130" s="42"/>
      <c r="H130" s="42"/>
      <c r="I130" s="45"/>
    </row>
  </sheetData>
  <sheetProtection/>
  <mergeCells count="2">
    <mergeCell ref="O1:Q1"/>
    <mergeCell ref="O2:R2"/>
  </mergeCells>
  <printOptions/>
  <pageMargins left="0.28" right="0.16" top="0.17" bottom="0.28" header="0.15" footer="0.28"/>
  <pageSetup horizontalDpi="300" verticalDpi="300" orientation="landscape" paperSize="9" scale="82" r:id="rId1"/>
  <rowBreaks count="2" manualBreakCount="2">
    <brk id="61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view="pageBreakPreview" zoomScale="154" zoomScaleSheetLayoutView="154" zoomScalePageLayoutView="0" workbookViewId="0" topLeftCell="A1">
      <pane ySplit="9" topLeftCell="A124" activePane="bottomLeft" state="frozen"/>
      <selection pane="topLeft" activeCell="A1" sqref="A1"/>
      <selection pane="bottomLeft" activeCell="K2" sqref="K2"/>
    </sheetView>
  </sheetViews>
  <sheetFormatPr defaultColWidth="9.00390625" defaultRowHeight="12.75"/>
  <cols>
    <col min="1" max="1" width="5.375" style="20" customWidth="1"/>
    <col min="2" max="2" width="7.00390625" style="22" customWidth="1"/>
    <col min="3" max="3" width="35.62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0" width="14.125" style="20" customWidth="1"/>
    <col min="11" max="13" width="13.125" style="20" customWidth="1"/>
    <col min="14" max="14" width="11.875" style="20" customWidth="1"/>
    <col min="15" max="15" width="12.875" style="20" customWidth="1"/>
    <col min="16" max="16" width="11.375" style="20" customWidth="1"/>
    <col min="17" max="16384" width="9.125" style="20" customWidth="1"/>
  </cols>
  <sheetData>
    <row r="1" spans="1:15" ht="16.5" customHeight="1">
      <c r="A1" s="18" t="s">
        <v>281</v>
      </c>
      <c r="B1" s="19"/>
      <c r="C1" s="19"/>
      <c r="D1" s="19"/>
      <c r="E1" s="19"/>
      <c r="F1" s="19"/>
      <c r="G1" s="19"/>
      <c r="H1" s="19"/>
      <c r="I1" s="19"/>
      <c r="N1" s="157" t="s">
        <v>296</v>
      </c>
      <c r="O1" s="157"/>
    </row>
    <row r="2" spans="1:15" ht="23.25" customHeight="1">
      <c r="A2" s="18"/>
      <c r="B2" s="19"/>
      <c r="C2" s="19"/>
      <c r="D2" s="19"/>
      <c r="E2" s="19"/>
      <c r="F2" s="19"/>
      <c r="G2" s="19"/>
      <c r="H2" s="19"/>
      <c r="I2" s="19"/>
      <c r="K2" s="63"/>
      <c r="L2" s="63"/>
      <c r="M2" s="63"/>
      <c r="N2" s="158" t="s">
        <v>291</v>
      </c>
      <c r="O2" s="159"/>
    </row>
    <row r="3" spans="1:15" ht="9.75">
      <c r="A3" s="11"/>
      <c r="B3" s="11"/>
      <c r="C3" s="11"/>
      <c r="D3" s="22"/>
      <c r="E3" s="22"/>
      <c r="F3" s="22"/>
      <c r="G3" s="22"/>
      <c r="H3" s="22"/>
      <c r="I3" s="22"/>
      <c r="J3" s="3"/>
      <c r="K3" s="12"/>
      <c r="L3" s="12" t="s">
        <v>156</v>
      </c>
      <c r="M3" s="12"/>
      <c r="N3" s="12"/>
      <c r="O3" s="10"/>
    </row>
    <row r="4" spans="1:15" ht="9.75">
      <c r="A4" s="24"/>
      <c r="B4" s="25"/>
      <c r="C4" s="25"/>
      <c r="D4" s="22"/>
      <c r="E4" s="22"/>
      <c r="F4" s="22"/>
      <c r="G4" s="22"/>
      <c r="H4" s="22"/>
      <c r="I4" s="22"/>
      <c r="J4" s="12"/>
      <c r="K4" s="3"/>
      <c r="L4" s="8" t="s">
        <v>156</v>
      </c>
      <c r="M4" s="8"/>
      <c r="N4" s="3"/>
      <c r="O4" s="15"/>
    </row>
    <row r="5" spans="1:15" ht="11.25" customHeight="1">
      <c r="A5" s="14" t="s">
        <v>1</v>
      </c>
      <c r="B5" s="13" t="s">
        <v>2</v>
      </c>
      <c r="C5" s="13" t="s">
        <v>3</v>
      </c>
      <c r="H5" s="160" t="s">
        <v>0</v>
      </c>
      <c r="I5" s="160"/>
      <c r="J5" s="13" t="s">
        <v>155</v>
      </c>
      <c r="K5" s="14" t="s">
        <v>175</v>
      </c>
      <c r="L5" s="15" t="s">
        <v>155</v>
      </c>
      <c r="M5" s="1"/>
      <c r="N5" s="14" t="s">
        <v>177</v>
      </c>
      <c r="O5" s="14" t="s">
        <v>179</v>
      </c>
    </row>
    <row r="6" spans="1:15" ht="9.75">
      <c r="A6" s="24"/>
      <c r="B6" s="13"/>
      <c r="C6" s="24"/>
      <c r="D6" s="5" t="s">
        <v>4</v>
      </c>
      <c r="E6" s="15" t="s">
        <v>5</v>
      </c>
      <c r="F6" s="161" t="s">
        <v>101</v>
      </c>
      <c r="G6" s="161"/>
      <c r="H6" s="15" t="s">
        <v>99</v>
      </c>
      <c r="I6" s="28"/>
      <c r="J6" s="13" t="s">
        <v>174</v>
      </c>
      <c r="K6" s="14" t="s">
        <v>176</v>
      </c>
      <c r="L6" s="14" t="s">
        <v>195</v>
      </c>
      <c r="M6" s="2" t="s">
        <v>162</v>
      </c>
      <c r="N6" s="14" t="s">
        <v>178</v>
      </c>
      <c r="O6" s="14" t="s">
        <v>180</v>
      </c>
    </row>
    <row r="7" spans="1:15" ht="9.75">
      <c r="A7" s="14"/>
      <c r="B7" s="13"/>
      <c r="C7" s="13"/>
      <c r="D7" s="13"/>
      <c r="E7" s="14" t="s">
        <v>137</v>
      </c>
      <c r="F7" s="14" t="s">
        <v>102</v>
      </c>
      <c r="G7" s="14" t="s">
        <v>103</v>
      </c>
      <c r="H7" s="14" t="s">
        <v>153</v>
      </c>
      <c r="I7" s="6" t="s">
        <v>6</v>
      </c>
      <c r="J7" s="14"/>
      <c r="K7" s="14" t="s">
        <v>103</v>
      </c>
      <c r="L7" s="2" t="s">
        <v>196</v>
      </c>
      <c r="M7" s="2"/>
      <c r="N7" s="14"/>
      <c r="O7" s="14" t="s">
        <v>181</v>
      </c>
    </row>
    <row r="8" spans="1:15" ht="10.5" thickBot="1">
      <c r="A8" s="16"/>
      <c r="B8" s="29"/>
      <c r="C8" s="29"/>
      <c r="D8" s="30" t="s">
        <v>7</v>
      </c>
      <c r="E8" s="31" t="s">
        <v>151</v>
      </c>
      <c r="F8" s="31"/>
      <c r="G8" s="31"/>
      <c r="H8" s="31" t="s">
        <v>100</v>
      </c>
      <c r="I8" s="32" t="s">
        <v>152</v>
      </c>
      <c r="J8" s="17"/>
      <c r="K8" s="16"/>
      <c r="L8" s="2" t="s">
        <v>168</v>
      </c>
      <c r="M8" s="16"/>
      <c r="N8" s="16"/>
      <c r="O8" s="16" t="s">
        <v>182</v>
      </c>
    </row>
    <row r="9" spans="1:15" ht="11.25" thickBot="1" thickTop="1">
      <c r="A9" s="34">
        <v>1</v>
      </c>
      <c r="B9" s="34">
        <v>2</v>
      </c>
      <c r="C9" s="34">
        <v>3</v>
      </c>
      <c r="D9" s="34"/>
      <c r="E9" s="34"/>
      <c r="F9" s="34"/>
      <c r="G9" s="34"/>
      <c r="H9" s="34"/>
      <c r="I9" s="34"/>
      <c r="J9" s="34">
        <v>4</v>
      </c>
      <c r="K9" s="34">
        <v>5</v>
      </c>
      <c r="L9" s="34">
        <v>6</v>
      </c>
      <c r="M9" s="34">
        <v>7</v>
      </c>
      <c r="N9" s="34">
        <v>8</v>
      </c>
      <c r="O9" s="34">
        <v>9</v>
      </c>
    </row>
    <row r="10" spans="1:15" ht="18.75" customHeight="1" thickTop="1">
      <c r="A10" s="35" t="s">
        <v>8</v>
      </c>
      <c r="B10" s="36"/>
      <c r="C10" s="37" t="s">
        <v>9</v>
      </c>
      <c r="D10" s="38">
        <f>SUM(D11:D15)</f>
        <v>218500</v>
      </c>
      <c r="E10" s="38" t="e">
        <f>E11+#REF!+E14+E15+E16</f>
        <v>#REF!</v>
      </c>
      <c r="F10" s="38" t="e">
        <f>F11+#REF!+F14+F15+F16</f>
        <v>#REF!</v>
      </c>
      <c r="G10" s="38" t="e">
        <f>G11+#REF!+G15</f>
        <v>#REF!</v>
      </c>
      <c r="H10" s="38" t="e">
        <f>H11+#REF!+H14+H15+H16</f>
        <v>#REF!</v>
      </c>
      <c r="I10" s="39" t="e">
        <f>H10/E10</f>
        <v>#REF!</v>
      </c>
      <c r="J10" s="73">
        <f>K10+N10+O10</f>
        <v>10005263</v>
      </c>
      <c r="K10" s="97">
        <f>SUM(K11:K16)</f>
        <v>10005263</v>
      </c>
      <c r="L10" s="97">
        <f>SUM(L11:L16)</f>
        <v>5899228</v>
      </c>
      <c r="M10" s="97">
        <f>SUM(M11:M16)</f>
        <v>0</v>
      </c>
      <c r="N10" s="97">
        <f>SUM(N11:N16)</f>
        <v>0</v>
      </c>
      <c r="O10" s="97">
        <f>SUM(O11:O16)</f>
        <v>0</v>
      </c>
    </row>
    <row r="11" spans="1:15" ht="9.75">
      <c r="A11" s="40"/>
      <c r="B11" s="41" t="s">
        <v>10</v>
      </c>
      <c r="C11" s="20" t="s">
        <v>11</v>
      </c>
      <c r="D11" s="42">
        <v>118500</v>
      </c>
      <c r="E11" s="42">
        <v>80000</v>
      </c>
      <c r="F11" s="42">
        <v>70000</v>
      </c>
      <c r="G11" s="42">
        <v>0</v>
      </c>
      <c r="H11" s="42">
        <f>F11+G11</f>
        <v>70000</v>
      </c>
      <c r="I11" s="43">
        <f>H11/E11</f>
        <v>0.875</v>
      </c>
      <c r="J11" s="75">
        <f aca="true" t="shared" si="0" ref="J11:J68">K11+N11+O11</f>
        <v>0</v>
      </c>
      <c r="K11" s="96"/>
      <c r="L11" s="96"/>
      <c r="M11" s="96"/>
      <c r="N11" s="96"/>
      <c r="O11" s="96"/>
    </row>
    <row r="12" spans="1:15" ht="9.75">
      <c r="A12" s="40"/>
      <c r="B12" s="41" t="s">
        <v>270</v>
      </c>
      <c r="C12" s="44" t="s">
        <v>271</v>
      </c>
      <c r="D12" s="42"/>
      <c r="E12" s="42">
        <v>25000</v>
      </c>
      <c r="F12" s="42">
        <v>25000</v>
      </c>
      <c r="G12" s="42">
        <v>0</v>
      </c>
      <c r="H12" s="42">
        <f>F12+G12</f>
        <v>25000</v>
      </c>
      <c r="I12" s="45">
        <f>H12/E12</f>
        <v>1</v>
      </c>
      <c r="J12" s="75">
        <f>K12+N12+O12</f>
        <v>0</v>
      </c>
      <c r="K12" s="96"/>
      <c r="L12" s="96"/>
      <c r="M12" s="96"/>
      <c r="N12" s="96"/>
      <c r="O12" s="96"/>
    </row>
    <row r="13" spans="1:15" ht="9.75">
      <c r="A13" s="40"/>
      <c r="B13" s="41" t="s">
        <v>193</v>
      </c>
      <c r="C13" s="20" t="s">
        <v>194</v>
      </c>
      <c r="D13" s="42"/>
      <c r="E13" s="42"/>
      <c r="F13" s="42"/>
      <c r="G13" s="42"/>
      <c r="H13" s="42"/>
      <c r="I13" s="45"/>
      <c r="J13" s="75">
        <f t="shared" si="0"/>
        <v>10005263</v>
      </c>
      <c r="K13" s="96">
        <v>10005263</v>
      </c>
      <c r="L13" s="96">
        <v>5899228</v>
      </c>
      <c r="M13" s="96"/>
      <c r="N13" s="96"/>
      <c r="O13" s="96"/>
    </row>
    <row r="14" spans="1:15" ht="9.75">
      <c r="A14" s="40"/>
      <c r="B14" s="41" t="s">
        <v>12</v>
      </c>
      <c r="C14" s="44" t="s">
        <v>13</v>
      </c>
      <c r="D14" s="42"/>
      <c r="E14" s="42">
        <v>25000</v>
      </c>
      <c r="F14" s="42">
        <v>25000</v>
      </c>
      <c r="G14" s="42">
        <v>0</v>
      </c>
      <c r="H14" s="42">
        <f>F14+G14</f>
        <v>25000</v>
      </c>
      <c r="I14" s="45">
        <f>H14/E14</f>
        <v>1</v>
      </c>
      <c r="J14" s="75">
        <f t="shared" si="0"/>
        <v>0</v>
      </c>
      <c r="K14" s="96"/>
      <c r="L14" s="96"/>
      <c r="M14" s="96"/>
      <c r="N14" s="96"/>
      <c r="O14" s="96"/>
    </row>
    <row r="15" spans="1:15" ht="9.75">
      <c r="A15" s="40"/>
      <c r="B15" s="41" t="s">
        <v>14</v>
      </c>
      <c r="C15" s="20" t="s">
        <v>15</v>
      </c>
      <c r="D15" s="42">
        <v>100000</v>
      </c>
      <c r="E15" s="42">
        <v>133000</v>
      </c>
      <c r="F15" s="42">
        <v>110000</v>
      </c>
      <c r="G15" s="42">
        <v>0</v>
      </c>
      <c r="H15" s="42">
        <f>F15+G15</f>
        <v>110000</v>
      </c>
      <c r="I15" s="45">
        <f>H15/E15</f>
        <v>0.8270676691729323</v>
      </c>
      <c r="J15" s="75">
        <f t="shared" si="0"/>
        <v>0</v>
      </c>
      <c r="K15" s="96"/>
      <c r="L15" s="96"/>
      <c r="M15" s="96"/>
      <c r="N15" s="96"/>
      <c r="O15" s="96"/>
    </row>
    <row r="16" spans="1:15" s="47" customFormat="1" ht="9.75" hidden="1">
      <c r="A16" s="46"/>
      <c r="B16" s="46" t="s">
        <v>14</v>
      </c>
      <c r="C16" s="47" t="s">
        <v>104</v>
      </c>
      <c r="D16" s="48"/>
      <c r="E16" s="48">
        <v>4000</v>
      </c>
      <c r="F16" s="48">
        <v>16500</v>
      </c>
      <c r="G16" s="48">
        <v>0</v>
      </c>
      <c r="H16" s="48">
        <f>F16+G16</f>
        <v>16500</v>
      </c>
      <c r="I16" s="49">
        <v>0</v>
      </c>
      <c r="J16" s="75">
        <f t="shared" si="0"/>
        <v>0</v>
      </c>
      <c r="K16" s="96"/>
      <c r="L16" s="96"/>
      <c r="M16" s="96"/>
      <c r="N16" s="96"/>
      <c r="O16" s="96"/>
    </row>
    <row r="17" spans="1:15" ht="21" customHeight="1">
      <c r="A17" s="35" t="s">
        <v>231</v>
      </c>
      <c r="B17" s="36"/>
      <c r="C17" s="37" t="s">
        <v>232</v>
      </c>
      <c r="D17" s="38">
        <f>SUM(D18:D21)</f>
        <v>12008200</v>
      </c>
      <c r="E17" s="38">
        <f>E18+E19+E20+E21</f>
        <v>29522790</v>
      </c>
      <c r="F17" s="38">
        <f>F18+F19+F20+F21</f>
        <v>7983650</v>
      </c>
      <c r="G17" s="38">
        <f>G18+G19+G20+G21</f>
        <v>5400000</v>
      </c>
      <c r="H17" s="38">
        <f>H18+H19+H20+H21</f>
        <v>13383650</v>
      </c>
      <c r="I17" s="39">
        <f aca="true" t="shared" si="1" ref="I17:I22">H17/E17</f>
        <v>0.45333283202569946</v>
      </c>
      <c r="J17" s="78">
        <f t="shared" si="0"/>
        <v>0</v>
      </c>
      <c r="K17" s="98">
        <f>SUM(K18)</f>
        <v>0</v>
      </c>
      <c r="L17" s="98">
        <f>SUM(L18)</f>
        <v>0</v>
      </c>
      <c r="M17" s="98">
        <f>SUM(M18)</f>
        <v>0</v>
      </c>
      <c r="N17" s="98">
        <f>SUM(N18)</f>
        <v>0</v>
      </c>
      <c r="O17" s="98">
        <f>SUM(O18)</f>
        <v>0</v>
      </c>
    </row>
    <row r="18" spans="1:15" ht="12" customHeight="1">
      <c r="A18" s="50"/>
      <c r="B18" s="93" t="s">
        <v>233</v>
      </c>
      <c r="C18" s="20" t="s">
        <v>15</v>
      </c>
      <c r="D18" s="53">
        <v>1977500</v>
      </c>
      <c r="E18" s="54">
        <v>4770000</v>
      </c>
      <c r="F18" s="53">
        <v>1200000</v>
      </c>
      <c r="G18" s="53">
        <v>900000</v>
      </c>
      <c r="H18" s="55">
        <f>G18+F18</f>
        <v>2100000</v>
      </c>
      <c r="I18" s="43">
        <f t="shared" si="1"/>
        <v>0.44025157232704404</v>
      </c>
      <c r="J18" s="75">
        <f t="shared" si="0"/>
        <v>0</v>
      </c>
      <c r="K18" s="96"/>
      <c r="L18" s="96"/>
      <c r="M18" s="96"/>
      <c r="N18" s="96"/>
      <c r="O18" s="96"/>
    </row>
    <row r="19" spans="1:15" ht="21" customHeight="1">
      <c r="A19" s="35" t="s">
        <v>227</v>
      </c>
      <c r="B19" s="36"/>
      <c r="C19" s="37" t="s">
        <v>228</v>
      </c>
      <c r="D19" s="38">
        <f>SUM(D20:D23)</f>
        <v>6004100</v>
      </c>
      <c r="E19" s="38">
        <f>E20+E21+E22+E23</f>
        <v>14815160</v>
      </c>
      <c r="F19" s="38">
        <f>F20+F21+F22+F23</f>
        <v>4037500</v>
      </c>
      <c r="G19" s="38">
        <f>G20+G21+G22+G23</f>
        <v>2700000</v>
      </c>
      <c r="H19" s="38">
        <f>H20+H21+H22+H23</f>
        <v>6737500</v>
      </c>
      <c r="I19" s="39">
        <f t="shared" si="1"/>
        <v>0.4547706538437654</v>
      </c>
      <c r="J19" s="78">
        <f t="shared" si="0"/>
        <v>0</v>
      </c>
      <c r="K19" s="98">
        <f>SUM(K20)</f>
        <v>0</v>
      </c>
      <c r="L19" s="98">
        <f>SUM(L20)</f>
        <v>0</v>
      </c>
      <c r="M19" s="98">
        <f>SUM(M20)</f>
        <v>0</v>
      </c>
      <c r="N19" s="98">
        <f>SUM(N20)</f>
        <v>0</v>
      </c>
      <c r="O19" s="98">
        <f>SUM(O20)</f>
        <v>0</v>
      </c>
    </row>
    <row r="20" spans="1:15" ht="12" customHeight="1">
      <c r="A20" s="50"/>
      <c r="B20" s="93" t="s">
        <v>229</v>
      </c>
      <c r="C20" s="20" t="s">
        <v>230</v>
      </c>
      <c r="D20" s="53">
        <v>1977500</v>
      </c>
      <c r="E20" s="54">
        <v>4770000</v>
      </c>
      <c r="F20" s="53">
        <v>1200000</v>
      </c>
      <c r="G20" s="53">
        <v>900000</v>
      </c>
      <c r="H20" s="55">
        <f>G20+F20</f>
        <v>2100000</v>
      </c>
      <c r="I20" s="43">
        <f t="shared" si="1"/>
        <v>0.44025157232704404</v>
      </c>
      <c r="J20" s="75">
        <f t="shared" si="0"/>
        <v>0</v>
      </c>
      <c r="K20" s="96"/>
      <c r="L20" s="96"/>
      <c r="M20" s="96"/>
      <c r="N20" s="96"/>
      <c r="O20" s="96"/>
    </row>
    <row r="21" spans="1:15" ht="21" customHeight="1">
      <c r="A21" s="35" t="s">
        <v>16</v>
      </c>
      <c r="B21" s="36"/>
      <c r="C21" s="37" t="s">
        <v>17</v>
      </c>
      <c r="D21" s="38">
        <f>SUM(D22:D25)</f>
        <v>2049100</v>
      </c>
      <c r="E21" s="38">
        <f>E22+E23+E24+E25</f>
        <v>5167630</v>
      </c>
      <c r="F21" s="38">
        <f>F22+F23+F24+F25</f>
        <v>1546150</v>
      </c>
      <c r="G21" s="38">
        <f>G22+G23+G24+G25</f>
        <v>900000</v>
      </c>
      <c r="H21" s="38">
        <f>H22+H23+H24+H25</f>
        <v>2446150</v>
      </c>
      <c r="I21" s="39">
        <f t="shared" si="1"/>
        <v>0.47336012833736163</v>
      </c>
      <c r="J21" s="78">
        <f t="shared" si="0"/>
        <v>1975184</v>
      </c>
      <c r="K21" s="98">
        <f>SUM(K22:K25)</f>
        <v>1975184</v>
      </c>
      <c r="L21" s="98">
        <f>SUM(L22:L25)</f>
        <v>0</v>
      </c>
      <c r="M21" s="98">
        <f>SUM(M22:M25)</f>
        <v>1875184</v>
      </c>
      <c r="N21" s="98">
        <f>SUM(N22:N25)</f>
        <v>0</v>
      </c>
      <c r="O21" s="98">
        <f>SUM(O22:O25)</f>
        <v>0</v>
      </c>
    </row>
    <row r="22" spans="1:15" ht="12" customHeight="1">
      <c r="A22" s="50"/>
      <c r="B22" s="93" t="s">
        <v>197</v>
      </c>
      <c r="C22" s="94" t="s">
        <v>200</v>
      </c>
      <c r="D22" s="53">
        <v>1977500</v>
      </c>
      <c r="E22" s="54">
        <v>4770000</v>
      </c>
      <c r="F22" s="53">
        <v>1200000</v>
      </c>
      <c r="G22" s="53">
        <v>900000</v>
      </c>
      <c r="H22" s="55">
        <f>G22+F22</f>
        <v>2100000</v>
      </c>
      <c r="I22" s="43">
        <f t="shared" si="1"/>
        <v>0.44025157232704404</v>
      </c>
      <c r="J22" s="75">
        <f t="shared" si="0"/>
        <v>0</v>
      </c>
      <c r="K22" s="96"/>
      <c r="L22" s="96"/>
      <c r="M22" s="96"/>
      <c r="N22" s="96"/>
      <c r="O22" s="96"/>
    </row>
    <row r="23" spans="1:15" s="47" customFormat="1" ht="12" customHeight="1">
      <c r="A23" s="56"/>
      <c r="B23" s="93" t="s">
        <v>198</v>
      </c>
      <c r="C23" s="94" t="s">
        <v>201</v>
      </c>
      <c r="D23" s="57"/>
      <c r="E23" s="57">
        <v>107530</v>
      </c>
      <c r="F23" s="57">
        <v>91350</v>
      </c>
      <c r="G23" s="57">
        <v>0</v>
      </c>
      <c r="H23" s="57">
        <f>G23+F23</f>
        <v>91350</v>
      </c>
      <c r="I23" s="49">
        <v>0</v>
      </c>
      <c r="J23" s="75">
        <f t="shared" si="0"/>
        <v>600000</v>
      </c>
      <c r="K23" s="96">
        <v>600000</v>
      </c>
      <c r="L23" s="96"/>
      <c r="M23" s="96">
        <v>600000</v>
      </c>
      <c r="N23" s="96"/>
      <c r="O23" s="96"/>
    </row>
    <row r="24" spans="1:15" ht="12" customHeight="1">
      <c r="A24" s="51"/>
      <c r="B24" s="93" t="s">
        <v>199</v>
      </c>
      <c r="C24" s="94" t="s">
        <v>202</v>
      </c>
      <c r="D24" s="53"/>
      <c r="E24" s="53">
        <v>100000</v>
      </c>
      <c r="F24" s="53">
        <v>80000</v>
      </c>
      <c r="G24" s="53">
        <v>0</v>
      </c>
      <c r="H24" s="53">
        <f>G24+F24</f>
        <v>80000</v>
      </c>
      <c r="I24" s="45">
        <f aca="true" t="shared" si="2" ref="I24:I29">H24/E24</f>
        <v>0.8</v>
      </c>
      <c r="J24" s="75">
        <f t="shared" si="0"/>
        <v>1275184</v>
      </c>
      <c r="K24" s="96">
        <v>1275184</v>
      </c>
      <c r="L24" s="96"/>
      <c r="M24" s="96">
        <v>1275184</v>
      </c>
      <c r="N24" s="96"/>
      <c r="O24" s="96"/>
    </row>
    <row r="25" spans="1:15" ht="12" customHeight="1">
      <c r="A25" s="40"/>
      <c r="B25" s="93" t="s">
        <v>18</v>
      </c>
      <c r="C25" s="94" t="s">
        <v>19</v>
      </c>
      <c r="D25" s="42">
        <v>71600</v>
      </c>
      <c r="E25" s="42">
        <v>190100</v>
      </c>
      <c r="F25" s="42">
        <v>174800</v>
      </c>
      <c r="G25" s="42">
        <v>0</v>
      </c>
      <c r="H25" s="53">
        <f>G25+F25</f>
        <v>174800</v>
      </c>
      <c r="I25" s="45">
        <f t="shared" si="2"/>
        <v>0.9195160441872698</v>
      </c>
      <c r="J25" s="75">
        <f t="shared" si="0"/>
        <v>100000</v>
      </c>
      <c r="K25" s="96">
        <v>100000</v>
      </c>
      <c r="L25" s="96"/>
      <c r="M25" s="96"/>
      <c r="N25" s="96"/>
      <c r="O25" s="96"/>
    </row>
    <row r="26" spans="1:15" ht="21" customHeight="1">
      <c r="A26" s="35" t="s">
        <v>221</v>
      </c>
      <c r="B26" s="36"/>
      <c r="C26" s="37" t="s">
        <v>222</v>
      </c>
      <c r="D26" s="38">
        <f>SUM(D27:D30)</f>
        <v>12519700</v>
      </c>
      <c r="E26" s="38">
        <f>E27+E28+E29+E30</f>
        <v>17058800</v>
      </c>
      <c r="F26" s="38">
        <f>F27+F28+F29+F30</f>
        <v>11026000</v>
      </c>
      <c r="G26" s="38">
        <f>G27+G28+G29+G30</f>
        <v>5060000</v>
      </c>
      <c r="H26" s="38">
        <f>H27+H28+H29+H30</f>
        <v>16086000</v>
      </c>
      <c r="I26" s="39">
        <f t="shared" si="2"/>
        <v>0.9429737144465027</v>
      </c>
      <c r="J26" s="78">
        <f>K26+N26+O26</f>
        <v>45000</v>
      </c>
      <c r="K26" s="98">
        <f>SUM(K27)</f>
        <v>45000</v>
      </c>
      <c r="L26" s="98">
        <f>SUM(L27)</f>
        <v>0</v>
      </c>
      <c r="M26" s="98">
        <f>SUM(M27)</f>
        <v>45000</v>
      </c>
      <c r="N26" s="98">
        <f>SUM(N27)</f>
        <v>0</v>
      </c>
      <c r="O26" s="98">
        <f>SUM(O27)</f>
        <v>0</v>
      </c>
    </row>
    <row r="27" spans="1:15" ht="12" customHeight="1">
      <c r="A27" s="50"/>
      <c r="B27" s="93" t="s">
        <v>223</v>
      </c>
      <c r="C27" s="20" t="s">
        <v>15</v>
      </c>
      <c r="D27" s="53">
        <v>1977500</v>
      </c>
      <c r="E27" s="54">
        <v>4770000</v>
      </c>
      <c r="F27" s="53">
        <v>1200000</v>
      </c>
      <c r="G27" s="53">
        <v>900000</v>
      </c>
      <c r="H27" s="55">
        <f>G27+F27</f>
        <v>2100000</v>
      </c>
      <c r="I27" s="43">
        <f t="shared" si="2"/>
        <v>0.44025157232704404</v>
      </c>
      <c r="J27" s="75">
        <f>K27+N27+O27</f>
        <v>45000</v>
      </c>
      <c r="K27" s="96">
        <v>45000</v>
      </c>
      <c r="L27" s="96"/>
      <c r="M27" s="96">
        <v>45000</v>
      </c>
      <c r="N27" s="96"/>
      <c r="O27" s="96"/>
    </row>
    <row r="28" spans="1:15" ht="18" customHeight="1">
      <c r="A28" s="35" t="s">
        <v>20</v>
      </c>
      <c r="B28" s="36"/>
      <c r="C28" s="37" t="s">
        <v>21</v>
      </c>
      <c r="D28" s="38">
        <f>SUM(D29:D31)</f>
        <v>5578600</v>
      </c>
      <c r="E28" s="38">
        <f>SUM(E29:E31)</f>
        <v>6564400</v>
      </c>
      <c r="F28" s="38">
        <f>SUM(F29:F31)</f>
        <v>5313000</v>
      </c>
      <c r="G28" s="38">
        <f>SUM(G29:G31)</f>
        <v>2080000</v>
      </c>
      <c r="H28" s="38">
        <f>SUM(H29:H31)</f>
        <v>7393000</v>
      </c>
      <c r="I28" s="39">
        <f t="shared" si="2"/>
        <v>1.1262263116202547</v>
      </c>
      <c r="J28" s="78">
        <f t="shared" si="0"/>
        <v>380000</v>
      </c>
      <c r="K28" s="98">
        <f>SUM(K29:K31)</f>
        <v>380000</v>
      </c>
      <c r="L28" s="98">
        <f>SUM(L29:L31)</f>
        <v>0</v>
      </c>
      <c r="M28" s="98">
        <f>SUM(M29:M31)</f>
        <v>0</v>
      </c>
      <c r="N28" s="98">
        <f>SUM(N29:N31)</f>
        <v>0</v>
      </c>
      <c r="O28" s="98">
        <f>SUM(O29:O31)</f>
        <v>0</v>
      </c>
    </row>
    <row r="29" spans="1:15" ht="9.75" hidden="1">
      <c r="A29" s="40"/>
      <c r="B29" s="41" t="s">
        <v>22</v>
      </c>
      <c r="C29" s="20" t="s">
        <v>23</v>
      </c>
      <c r="D29" s="42">
        <v>4963600</v>
      </c>
      <c r="E29" s="42">
        <v>5712400</v>
      </c>
      <c r="F29" s="42">
        <v>4500000</v>
      </c>
      <c r="G29" s="42">
        <v>2080000</v>
      </c>
      <c r="H29" s="42">
        <f aca="true" t="shared" si="3" ref="H29:H34">G29+F29</f>
        <v>6580000</v>
      </c>
      <c r="I29" s="43">
        <f t="shared" si="2"/>
        <v>1.151880120439745</v>
      </c>
      <c r="J29" s="75">
        <f t="shared" si="0"/>
        <v>0</v>
      </c>
      <c r="K29" s="96"/>
      <c r="L29" s="96"/>
      <c r="M29" s="96"/>
      <c r="N29" s="96"/>
      <c r="O29" s="96"/>
    </row>
    <row r="30" spans="1:15" ht="9.75" hidden="1">
      <c r="A30" s="40"/>
      <c r="B30" s="46" t="s">
        <v>22</v>
      </c>
      <c r="C30" s="47" t="s">
        <v>146</v>
      </c>
      <c r="D30" s="42"/>
      <c r="E30" s="48">
        <v>12000</v>
      </c>
      <c r="F30" s="48">
        <v>13000</v>
      </c>
      <c r="G30" s="48">
        <v>0</v>
      </c>
      <c r="H30" s="48">
        <f t="shared" si="3"/>
        <v>13000</v>
      </c>
      <c r="I30" s="49"/>
      <c r="J30" s="75">
        <f t="shared" si="0"/>
        <v>0</v>
      </c>
      <c r="K30" s="96"/>
      <c r="L30" s="96"/>
      <c r="M30" s="96"/>
      <c r="N30" s="96"/>
      <c r="O30" s="96"/>
    </row>
    <row r="31" spans="1:15" ht="9.75">
      <c r="A31" s="40"/>
      <c r="B31" s="41" t="s">
        <v>24</v>
      </c>
      <c r="C31" s="20" t="s">
        <v>25</v>
      </c>
      <c r="D31" s="42">
        <v>615000</v>
      </c>
      <c r="E31" s="42">
        <v>840000</v>
      </c>
      <c r="F31" s="42">
        <v>800000</v>
      </c>
      <c r="G31" s="42">
        <v>0</v>
      </c>
      <c r="H31" s="42">
        <f t="shared" si="3"/>
        <v>800000</v>
      </c>
      <c r="I31" s="45">
        <f aca="true" t="shared" si="4" ref="I31:I39">H31/E31</f>
        <v>0.9523809523809523</v>
      </c>
      <c r="J31" s="75">
        <f t="shared" si="0"/>
        <v>380000</v>
      </c>
      <c r="K31" s="96">
        <v>380000</v>
      </c>
      <c r="L31" s="96"/>
      <c r="M31" s="96"/>
      <c r="N31" s="96"/>
      <c r="O31" s="96"/>
    </row>
    <row r="32" spans="1:15" ht="20.25" customHeight="1">
      <c r="A32" s="35" t="s">
        <v>26</v>
      </c>
      <c r="B32" s="36"/>
      <c r="C32" s="37" t="s">
        <v>27</v>
      </c>
      <c r="D32" s="38">
        <f>SUM(D33:D34)</f>
        <v>332000</v>
      </c>
      <c r="E32" s="38">
        <f>E33+E34</f>
        <v>471000</v>
      </c>
      <c r="F32" s="38">
        <f>F33+F34</f>
        <v>740000</v>
      </c>
      <c r="G32" s="38">
        <f>G33+G34</f>
        <v>0</v>
      </c>
      <c r="H32" s="38">
        <f t="shared" si="3"/>
        <v>740000</v>
      </c>
      <c r="I32" s="39">
        <f t="shared" si="4"/>
        <v>1.5711252653927814</v>
      </c>
      <c r="J32" s="78">
        <f t="shared" si="0"/>
        <v>0</v>
      </c>
      <c r="K32" s="98">
        <f>SUM(K33:K34)</f>
        <v>0</v>
      </c>
      <c r="L32" s="98">
        <f>SUM(L33:L34)</f>
        <v>0</v>
      </c>
      <c r="M32" s="98">
        <f>SUM(M33:M34)</f>
        <v>0</v>
      </c>
      <c r="N32" s="98">
        <f>SUM(N33:N34)</f>
        <v>0</v>
      </c>
      <c r="O32" s="98">
        <f>SUM(O33:O34)</f>
        <v>0</v>
      </c>
    </row>
    <row r="33" spans="1:15" ht="12" customHeight="1">
      <c r="A33" s="50"/>
      <c r="B33" s="51" t="s">
        <v>28</v>
      </c>
      <c r="C33" s="52" t="s">
        <v>29</v>
      </c>
      <c r="D33" s="53">
        <v>205000</v>
      </c>
      <c r="E33" s="53">
        <v>420000</v>
      </c>
      <c r="F33" s="53">
        <v>700000</v>
      </c>
      <c r="G33" s="53">
        <v>0</v>
      </c>
      <c r="H33" s="53">
        <f t="shared" si="3"/>
        <v>700000</v>
      </c>
      <c r="I33" s="43">
        <f t="shared" si="4"/>
        <v>1.6666666666666667</v>
      </c>
      <c r="J33" s="75">
        <f t="shared" si="0"/>
        <v>0</v>
      </c>
      <c r="K33" s="96"/>
      <c r="L33" s="96"/>
      <c r="M33" s="96"/>
      <c r="N33" s="96"/>
      <c r="O33" s="96"/>
    </row>
    <row r="34" spans="1:15" ht="9.75" customHeight="1">
      <c r="A34" s="40"/>
      <c r="B34" s="41" t="s">
        <v>203</v>
      </c>
      <c r="C34" s="20" t="s">
        <v>204</v>
      </c>
      <c r="D34" s="42">
        <v>127000</v>
      </c>
      <c r="E34" s="42">
        <v>51000</v>
      </c>
      <c r="F34" s="42">
        <v>40000</v>
      </c>
      <c r="G34" s="42">
        <v>0</v>
      </c>
      <c r="H34" s="42">
        <f t="shared" si="3"/>
        <v>40000</v>
      </c>
      <c r="I34" s="45">
        <f t="shared" si="4"/>
        <v>0.7843137254901961</v>
      </c>
      <c r="J34" s="75">
        <f t="shared" si="0"/>
        <v>0</v>
      </c>
      <c r="K34" s="96"/>
      <c r="L34" s="96"/>
      <c r="M34" s="96"/>
      <c r="N34" s="96"/>
      <c r="O34" s="96"/>
    </row>
    <row r="35" spans="1:15" ht="21" customHeight="1">
      <c r="A35" s="35" t="s">
        <v>224</v>
      </c>
      <c r="B35" s="36"/>
      <c r="C35" s="37" t="s">
        <v>225</v>
      </c>
      <c r="D35" s="38">
        <f>SUM(D36:D39)</f>
        <v>8904096</v>
      </c>
      <c r="E35" s="38">
        <f>E36+E37+E38+E39</f>
        <v>15057864</v>
      </c>
      <c r="F35" s="38">
        <f>F36+F37+F38+F39</f>
        <v>10654324</v>
      </c>
      <c r="G35" s="38">
        <f>G36+G37+G38+G39</f>
        <v>1304000</v>
      </c>
      <c r="H35" s="38">
        <f>H36+H37+H38+H39</f>
        <v>11958324</v>
      </c>
      <c r="I35" s="39">
        <f>H35/E35</f>
        <v>0.7941580558836233</v>
      </c>
      <c r="J35" s="78">
        <f t="shared" si="0"/>
        <v>12000</v>
      </c>
      <c r="K35" s="98">
        <f>SUM(K36)</f>
        <v>12000</v>
      </c>
      <c r="L35" s="98">
        <f>SUM(L36)</f>
        <v>0</v>
      </c>
      <c r="M35" s="98">
        <f>SUM(M36)</f>
        <v>12000</v>
      </c>
      <c r="N35" s="98">
        <f>SUM(N36)</f>
        <v>0</v>
      </c>
      <c r="O35" s="98">
        <f>SUM(O36)</f>
        <v>0</v>
      </c>
    </row>
    <row r="36" spans="1:15" ht="12" customHeight="1">
      <c r="A36" s="50"/>
      <c r="B36" s="93" t="s">
        <v>226</v>
      </c>
      <c r="C36" s="20" t="s">
        <v>15</v>
      </c>
      <c r="D36" s="53">
        <v>1977500</v>
      </c>
      <c r="E36" s="54">
        <v>4770000</v>
      </c>
      <c r="F36" s="53">
        <v>1200000</v>
      </c>
      <c r="G36" s="53">
        <v>900000</v>
      </c>
      <c r="H36" s="55">
        <f>G36+F36</f>
        <v>2100000</v>
      </c>
      <c r="I36" s="43">
        <f>H36/E36</f>
        <v>0.44025157232704404</v>
      </c>
      <c r="J36" s="75">
        <f t="shared" si="0"/>
        <v>12000</v>
      </c>
      <c r="K36" s="96">
        <v>12000</v>
      </c>
      <c r="L36" s="96"/>
      <c r="M36" s="96">
        <v>12000</v>
      </c>
      <c r="N36" s="96"/>
      <c r="O36" s="96"/>
    </row>
    <row r="37" spans="1:15" ht="21" customHeight="1">
      <c r="A37" s="35" t="s">
        <v>30</v>
      </c>
      <c r="B37" s="36"/>
      <c r="C37" s="37" t="s">
        <v>31</v>
      </c>
      <c r="D37" s="38">
        <f>SUM(D38:D43)</f>
        <v>6360948</v>
      </c>
      <c r="E37" s="38">
        <f>SUM(E38:E43)</f>
        <v>9829837</v>
      </c>
      <c r="F37" s="38">
        <f>SUM(F38:F43)</f>
        <v>9006297</v>
      </c>
      <c r="G37" s="38">
        <f>SUM(G38:G43)</f>
        <v>404000</v>
      </c>
      <c r="H37" s="38">
        <f>SUM(H38:H43)</f>
        <v>9410297</v>
      </c>
      <c r="I37" s="39">
        <f t="shared" si="4"/>
        <v>0.9573197398898883</v>
      </c>
      <c r="J37" s="78">
        <f t="shared" si="0"/>
        <v>45000</v>
      </c>
      <c r="K37" s="98">
        <f>SUM(K38:K43)</f>
        <v>45000</v>
      </c>
      <c r="L37" s="98">
        <f>SUM(L38:L43)</f>
        <v>0</v>
      </c>
      <c r="M37" s="98">
        <f>SUM(M38:M43)</f>
        <v>0</v>
      </c>
      <c r="N37" s="98">
        <f>SUM(N38:N43)</f>
        <v>0</v>
      </c>
      <c r="O37" s="98">
        <f>SUM(O38:O43)</f>
        <v>0</v>
      </c>
    </row>
    <row r="38" spans="1:15" ht="9.75">
      <c r="A38" s="40"/>
      <c r="B38" s="41" t="s">
        <v>32</v>
      </c>
      <c r="C38" s="20" t="s">
        <v>33</v>
      </c>
      <c r="D38" s="42">
        <v>155348</v>
      </c>
      <c r="E38" s="42">
        <v>148027</v>
      </c>
      <c r="F38" s="42">
        <v>148027</v>
      </c>
      <c r="G38" s="42">
        <v>0</v>
      </c>
      <c r="H38" s="42">
        <f>G38+F38</f>
        <v>148027</v>
      </c>
      <c r="I38" s="43">
        <f t="shared" si="4"/>
        <v>1</v>
      </c>
      <c r="J38" s="75">
        <f t="shared" si="0"/>
        <v>0</v>
      </c>
      <c r="K38" s="96"/>
      <c r="L38" s="96"/>
      <c r="M38" s="96"/>
      <c r="N38" s="96"/>
      <c r="O38" s="96"/>
    </row>
    <row r="39" spans="1:15" ht="9.75">
      <c r="A39" s="40"/>
      <c r="B39" s="41" t="s">
        <v>34</v>
      </c>
      <c r="C39" s="58" t="s">
        <v>35</v>
      </c>
      <c r="D39" s="42">
        <v>410300</v>
      </c>
      <c r="E39" s="42">
        <v>310000</v>
      </c>
      <c r="F39" s="42">
        <v>300000</v>
      </c>
      <c r="G39" s="42">
        <v>0</v>
      </c>
      <c r="H39" s="42">
        <f>G39+F39</f>
        <v>300000</v>
      </c>
      <c r="I39" s="45">
        <f t="shared" si="4"/>
        <v>0.967741935483871</v>
      </c>
      <c r="J39" s="75">
        <f t="shared" si="0"/>
        <v>13000</v>
      </c>
      <c r="K39" s="96">
        <v>13000</v>
      </c>
      <c r="L39" s="96"/>
      <c r="M39" s="96"/>
      <c r="N39" s="96"/>
      <c r="O39" s="96"/>
    </row>
    <row r="40" spans="1:15" s="47" customFormat="1" ht="9.75">
      <c r="A40" s="46"/>
      <c r="B40" s="41" t="s">
        <v>36</v>
      </c>
      <c r="C40" s="58" t="s">
        <v>138</v>
      </c>
      <c r="D40" s="48"/>
      <c r="E40" s="48">
        <v>27810</v>
      </c>
      <c r="F40" s="48">
        <v>30540</v>
      </c>
      <c r="G40" s="48">
        <v>0</v>
      </c>
      <c r="H40" s="48">
        <f>G40+F40</f>
        <v>30540</v>
      </c>
      <c r="I40" s="49">
        <v>0</v>
      </c>
      <c r="J40" s="75">
        <f t="shared" si="0"/>
        <v>32000</v>
      </c>
      <c r="K40" s="96">
        <v>32000</v>
      </c>
      <c r="L40" s="96"/>
      <c r="M40" s="96"/>
      <c r="N40" s="96"/>
      <c r="O40" s="96"/>
    </row>
    <row r="41" spans="1:15" s="47" customFormat="1" ht="9.75">
      <c r="A41" s="46"/>
      <c r="B41" s="41" t="s">
        <v>283</v>
      </c>
      <c r="C41" s="58" t="s">
        <v>284</v>
      </c>
      <c r="D41" s="48"/>
      <c r="E41" s="48"/>
      <c r="F41" s="48"/>
      <c r="G41" s="48"/>
      <c r="H41" s="48"/>
      <c r="I41" s="49"/>
      <c r="J41" s="75">
        <f t="shared" si="0"/>
        <v>0</v>
      </c>
      <c r="K41" s="96"/>
      <c r="L41" s="96"/>
      <c r="M41" s="96"/>
      <c r="N41" s="96"/>
      <c r="O41" s="96"/>
    </row>
    <row r="42" spans="1:15" ht="9.75">
      <c r="A42" s="40"/>
      <c r="B42" s="41" t="s">
        <v>205</v>
      </c>
      <c r="C42" s="58" t="s">
        <v>206</v>
      </c>
      <c r="D42" s="42">
        <v>5484300</v>
      </c>
      <c r="E42" s="42">
        <v>8741000</v>
      </c>
      <c r="F42" s="42">
        <v>7985730</v>
      </c>
      <c r="G42" s="42">
        <v>404000</v>
      </c>
      <c r="H42" s="42">
        <f>G42+F42</f>
        <v>8389730</v>
      </c>
      <c r="I42" s="45">
        <f>H42/E42</f>
        <v>0.9598135224802654</v>
      </c>
      <c r="J42" s="75">
        <f t="shared" si="0"/>
        <v>0</v>
      </c>
      <c r="K42" s="96"/>
      <c r="L42" s="96"/>
      <c r="M42" s="96"/>
      <c r="N42" s="96"/>
      <c r="O42" s="96"/>
    </row>
    <row r="43" spans="1:15" ht="9.75">
      <c r="A43" s="40"/>
      <c r="B43" s="41" t="s">
        <v>38</v>
      </c>
      <c r="C43" s="58" t="s">
        <v>15</v>
      </c>
      <c r="D43" s="42">
        <v>311000</v>
      </c>
      <c r="E43" s="42">
        <v>603000</v>
      </c>
      <c r="F43" s="42">
        <v>542000</v>
      </c>
      <c r="G43" s="42">
        <v>0</v>
      </c>
      <c r="H43" s="42">
        <f>G43+F43</f>
        <v>542000</v>
      </c>
      <c r="I43" s="45">
        <f>H43/E43</f>
        <v>0.8988391376451078</v>
      </c>
      <c r="J43" s="75">
        <f t="shared" si="0"/>
        <v>0</v>
      </c>
      <c r="K43" s="96"/>
      <c r="L43" s="96"/>
      <c r="M43" s="96"/>
      <c r="N43" s="96"/>
      <c r="O43" s="96"/>
    </row>
    <row r="44" spans="1:15" ht="19.5" customHeight="1">
      <c r="A44" s="40" t="s">
        <v>39</v>
      </c>
      <c r="B44" s="41"/>
      <c r="C44" s="59" t="s">
        <v>40</v>
      </c>
      <c r="D44" s="60"/>
      <c r="E44" s="60"/>
      <c r="F44" s="60"/>
      <c r="G44" s="60"/>
      <c r="H44" s="60"/>
      <c r="I44" s="61"/>
      <c r="J44" s="75"/>
      <c r="K44" s="96"/>
      <c r="L44" s="96"/>
      <c r="M44" s="96"/>
      <c r="N44" s="96"/>
      <c r="O44" s="96"/>
    </row>
    <row r="45" spans="1:15" ht="9.75">
      <c r="A45" s="35"/>
      <c r="B45" s="36"/>
      <c r="C45" s="62" t="s">
        <v>41</v>
      </c>
      <c r="D45" s="38">
        <f>D48</f>
        <v>6000</v>
      </c>
      <c r="E45" s="38">
        <f>E48</f>
        <v>7400</v>
      </c>
      <c r="F45" s="38">
        <f>F48</f>
        <v>7400</v>
      </c>
      <c r="G45" s="38">
        <f>G48</f>
        <v>0</v>
      </c>
      <c r="H45" s="38">
        <f>H48</f>
        <v>7400</v>
      </c>
      <c r="I45" s="39">
        <f>H45/E45</f>
        <v>1</v>
      </c>
      <c r="J45" s="78">
        <f t="shared" si="0"/>
        <v>0</v>
      </c>
      <c r="K45" s="98">
        <f>SUM(K46:K48)</f>
        <v>0</v>
      </c>
      <c r="L45" s="98">
        <f>SUM(L46:L48)</f>
        <v>0</v>
      </c>
      <c r="M45" s="98">
        <f>SUM(M46:M48)</f>
        <v>0</v>
      </c>
      <c r="N45" s="98">
        <f>SUM(N46:N48)</f>
        <v>0</v>
      </c>
      <c r="O45" s="98">
        <f>SUM(O46:O48)</f>
        <v>0</v>
      </c>
    </row>
    <row r="46" spans="1:15" ht="9.75">
      <c r="A46" s="40"/>
      <c r="B46" s="41" t="s">
        <v>42</v>
      </c>
      <c r="C46" s="58" t="s">
        <v>147</v>
      </c>
      <c r="D46" s="42"/>
      <c r="E46" s="42"/>
      <c r="F46" s="42"/>
      <c r="G46" s="42"/>
      <c r="H46" s="42"/>
      <c r="I46" s="61"/>
      <c r="J46" s="75">
        <f t="shared" si="0"/>
        <v>0</v>
      </c>
      <c r="K46" s="96"/>
      <c r="L46" s="96"/>
      <c r="M46" s="96"/>
      <c r="N46" s="96"/>
      <c r="O46" s="96"/>
    </row>
    <row r="47" spans="1:15" ht="9.75">
      <c r="A47" s="40"/>
      <c r="B47" s="41"/>
      <c r="C47" s="58" t="s">
        <v>43</v>
      </c>
      <c r="D47" s="42"/>
      <c r="E47" s="42"/>
      <c r="F47" s="42"/>
      <c r="G47" s="42"/>
      <c r="H47" s="42"/>
      <c r="I47" s="61"/>
      <c r="J47" s="75"/>
      <c r="K47" s="96"/>
      <c r="L47" s="96"/>
      <c r="M47" s="96"/>
      <c r="N47" s="96"/>
      <c r="O47" s="96"/>
    </row>
    <row r="48" spans="1:15" ht="9.75">
      <c r="A48" s="40"/>
      <c r="B48" s="41" t="s">
        <v>293</v>
      </c>
      <c r="C48" s="20" t="s">
        <v>294</v>
      </c>
      <c r="D48" s="42">
        <v>6000</v>
      </c>
      <c r="E48" s="42">
        <v>7400</v>
      </c>
      <c r="F48" s="42">
        <v>7400</v>
      </c>
      <c r="G48" s="42">
        <v>0</v>
      </c>
      <c r="H48" s="42">
        <f>G48+F48</f>
        <v>7400</v>
      </c>
      <c r="I48" s="45">
        <f>H48/E48</f>
        <v>1</v>
      </c>
      <c r="J48" s="75">
        <f t="shared" si="0"/>
        <v>0</v>
      </c>
      <c r="K48" s="96"/>
      <c r="L48" s="96"/>
      <c r="M48" s="96"/>
      <c r="N48" s="96"/>
      <c r="O48" s="96"/>
    </row>
    <row r="49" spans="1:15" ht="22.5" customHeight="1">
      <c r="A49" s="35" t="s">
        <v>44</v>
      </c>
      <c r="B49" s="36"/>
      <c r="C49" s="37" t="s">
        <v>148</v>
      </c>
      <c r="D49" s="38">
        <f>SUM(D50:D53)</f>
        <v>922900</v>
      </c>
      <c r="E49" s="38">
        <f>SUM(E50:E54)</f>
        <v>1649600</v>
      </c>
      <c r="F49" s="38">
        <f>SUM(F50:F54)</f>
        <v>1497400</v>
      </c>
      <c r="G49" s="38">
        <f>SUM(G50:G54)</f>
        <v>0</v>
      </c>
      <c r="H49" s="38">
        <f>SUM(H50:H54)</f>
        <v>1497400</v>
      </c>
      <c r="I49" s="39">
        <f aca="true" t="shared" si="5" ref="I49:I54">H49/E49</f>
        <v>0.9077352085354026</v>
      </c>
      <c r="J49" s="78">
        <f t="shared" si="0"/>
        <v>50000</v>
      </c>
      <c r="K49" s="98">
        <f>SUM(K50:K54)</f>
        <v>50000</v>
      </c>
      <c r="L49" s="98">
        <f>SUM(L50:L54)</f>
        <v>0</v>
      </c>
      <c r="M49" s="98">
        <f>SUM(M50:M54)</f>
        <v>0</v>
      </c>
      <c r="N49" s="98">
        <f>SUM(N50:N54)</f>
        <v>0</v>
      </c>
      <c r="O49" s="98">
        <f>SUM(O50:O54)</f>
        <v>0</v>
      </c>
    </row>
    <row r="50" spans="1:15" ht="9.75">
      <c r="A50" s="50"/>
      <c r="B50" s="51" t="s">
        <v>273</v>
      </c>
      <c r="C50" s="52" t="s">
        <v>274</v>
      </c>
      <c r="D50" s="53">
        <v>223000</v>
      </c>
      <c r="E50" s="53">
        <v>367200</v>
      </c>
      <c r="F50" s="53">
        <v>252200</v>
      </c>
      <c r="G50" s="53">
        <v>0</v>
      </c>
      <c r="H50" s="53">
        <f>G50+F50</f>
        <v>252200</v>
      </c>
      <c r="I50" s="43">
        <f t="shared" si="5"/>
        <v>0.6868191721132898</v>
      </c>
      <c r="J50" s="75">
        <f t="shared" si="0"/>
        <v>0</v>
      </c>
      <c r="K50" s="96"/>
      <c r="L50" s="96"/>
      <c r="M50" s="96"/>
      <c r="N50" s="96"/>
      <c r="O50" s="96"/>
    </row>
    <row r="51" spans="1:15" s="47" customFormat="1" ht="9.75">
      <c r="A51" s="56"/>
      <c r="B51" s="51" t="s">
        <v>45</v>
      </c>
      <c r="C51" s="52" t="s">
        <v>46</v>
      </c>
      <c r="D51" s="57"/>
      <c r="E51" s="57">
        <v>23500</v>
      </c>
      <c r="F51" s="57">
        <v>20500</v>
      </c>
      <c r="G51" s="57">
        <v>0</v>
      </c>
      <c r="H51" s="57">
        <f>G51+F51</f>
        <v>20500</v>
      </c>
      <c r="I51" s="49">
        <f t="shared" si="5"/>
        <v>0.8723404255319149</v>
      </c>
      <c r="J51" s="75">
        <f t="shared" si="0"/>
        <v>50000</v>
      </c>
      <c r="K51" s="96">
        <v>50000</v>
      </c>
      <c r="L51" s="96"/>
      <c r="M51" s="96"/>
      <c r="N51" s="96"/>
      <c r="O51" s="96"/>
    </row>
    <row r="52" spans="1:15" ht="9.75">
      <c r="A52" s="50"/>
      <c r="B52" s="41" t="s">
        <v>47</v>
      </c>
      <c r="C52" s="20" t="s">
        <v>48</v>
      </c>
      <c r="D52" s="42">
        <v>500</v>
      </c>
      <c r="E52" s="42">
        <v>7700</v>
      </c>
      <c r="F52" s="42">
        <v>7700</v>
      </c>
      <c r="G52" s="42">
        <v>0</v>
      </c>
      <c r="H52" s="53">
        <f>G52+F52</f>
        <v>7700</v>
      </c>
      <c r="I52" s="45">
        <f t="shared" si="5"/>
        <v>1</v>
      </c>
      <c r="J52" s="75">
        <f t="shared" si="0"/>
        <v>0</v>
      </c>
      <c r="K52" s="96"/>
      <c r="L52" s="96"/>
      <c r="M52" s="96"/>
      <c r="N52" s="96"/>
      <c r="O52" s="96"/>
    </row>
    <row r="53" spans="1:15" ht="9.75">
      <c r="A53" s="40"/>
      <c r="B53" s="22">
        <v>75478</v>
      </c>
      <c r="C53" s="20" t="s">
        <v>285</v>
      </c>
      <c r="D53" s="42">
        <v>699400</v>
      </c>
      <c r="E53" s="42">
        <v>1233700</v>
      </c>
      <c r="F53" s="42">
        <v>1202000</v>
      </c>
      <c r="G53" s="42">
        <v>0</v>
      </c>
      <c r="H53" s="53">
        <f>G53+F53</f>
        <v>1202000</v>
      </c>
      <c r="I53" s="45">
        <f t="shared" si="5"/>
        <v>0.9743049363702683</v>
      </c>
      <c r="J53" s="75">
        <f t="shared" si="0"/>
        <v>0</v>
      </c>
      <c r="K53" s="96"/>
      <c r="L53" s="96"/>
      <c r="M53" s="96"/>
      <c r="N53" s="96"/>
      <c r="O53" s="96"/>
    </row>
    <row r="54" spans="1:15" ht="9.75" hidden="1">
      <c r="A54" s="40"/>
      <c r="B54" s="22">
        <v>75495</v>
      </c>
      <c r="C54" s="20" t="s">
        <v>15</v>
      </c>
      <c r="D54" s="42"/>
      <c r="E54" s="42">
        <v>17500</v>
      </c>
      <c r="F54" s="42">
        <v>15000</v>
      </c>
      <c r="G54" s="42">
        <v>0</v>
      </c>
      <c r="H54" s="53">
        <f>G54+F54</f>
        <v>15000</v>
      </c>
      <c r="I54" s="45">
        <f t="shared" si="5"/>
        <v>0.8571428571428571</v>
      </c>
      <c r="J54" s="75">
        <f t="shared" si="0"/>
        <v>0</v>
      </c>
      <c r="K54" s="96"/>
      <c r="L54" s="96"/>
      <c r="M54" s="96"/>
      <c r="N54" s="96"/>
      <c r="O54" s="96"/>
    </row>
    <row r="55" spans="1:15" ht="21" customHeight="1">
      <c r="A55" s="40" t="s">
        <v>115</v>
      </c>
      <c r="B55" s="41"/>
      <c r="C55" s="59" t="s">
        <v>116</v>
      </c>
      <c r="D55" s="42"/>
      <c r="E55" s="42"/>
      <c r="F55" s="42"/>
      <c r="G55" s="42"/>
      <c r="H55" s="42"/>
      <c r="I55" s="45"/>
      <c r="J55" s="75"/>
      <c r="K55" s="96"/>
      <c r="L55" s="96"/>
      <c r="M55" s="96"/>
      <c r="N55" s="96"/>
      <c r="O55" s="96"/>
    </row>
    <row r="56" spans="1:15" ht="9.75">
      <c r="A56" s="36"/>
      <c r="B56" s="36"/>
      <c r="C56" s="37" t="s">
        <v>117</v>
      </c>
      <c r="D56" s="42"/>
      <c r="E56" s="38">
        <f>E57</f>
        <v>50000</v>
      </c>
      <c r="F56" s="38">
        <f>F57</f>
        <v>45000</v>
      </c>
      <c r="G56" s="38">
        <f>G57</f>
        <v>0</v>
      </c>
      <c r="H56" s="38">
        <f>H57</f>
        <v>45000</v>
      </c>
      <c r="I56" s="39">
        <f>H56/E56</f>
        <v>0.9</v>
      </c>
      <c r="J56" s="78">
        <f t="shared" si="0"/>
        <v>0</v>
      </c>
      <c r="K56" s="98">
        <f>SUM(K57:K57)</f>
        <v>0</v>
      </c>
      <c r="L56" s="98">
        <f>SUM(L57:L57)</f>
        <v>0</v>
      </c>
      <c r="M56" s="98">
        <f>SUM(M57:M57)</f>
        <v>0</v>
      </c>
      <c r="N56" s="98">
        <f>SUM(N57:N57)</f>
        <v>0</v>
      </c>
      <c r="O56" s="98">
        <f>SUM(O57:O57)</f>
        <v>0</v>
      </c>
    </row>
    <row r="57" spans="1:15" ht="9.75">
      <c r="A57" s="41"/>
      <c r="B57" s="41" t="s">
        <v>118</v>
      </c>
      <c r="C57" s="58" t="s">
        <v>119</v>
      </c>
      <c r="D57" s="42"/>
      <c r="E57" s="42">
        <v>50000</v>
      </c>
      <c r="F57" s="42">
        <v>45000</v>
      </c>
      <c r="G57" s="42">
        <v>0</v>
      </c>
      <c r="H57" s="42">
        <f>G57+F57</f>
        <v>45000</v>
      </c>
      <c r="I57" s="45">
        <f>H57/E57</f>
        <v>0.9</v>
      </c>
      <c r="J57" s="75">
        <f t="shared" si="0"/>
        <v>0</v>
      </c>
      <c r="K57" s="96"/>
      <c r="L57" s="96"/>
      <c r="M57" s="96"/>
      <c r="N57" s="96"/>
      <c r="O57" s="96"/>
    </row>
    <row r="58" spans="1:15" ht="9.75">
      <c r="A58" s="41"/>
      <c r="B58" s="41"/>
      <c r="C58" s="58"/>
      <c r="D58" s="42"/>
      <c r="E58" s="42"/>
      <c r="F58" s="42"/>
      <c r="G58" s="42"/>
      <c r="H58" s="42"/>
      <c r="I58" s="45"/>
      <c r="J58" s="75"/>
      <c r="K58" s="96"/>
      <c r="L58" s="96"/>
      <c r="M58" s="96"/>
      <c r="N58" s="96"/>
      <c r="O58" s="96"/>
    </row>
    <row r="59" spans="1:15" ht="10.5" thickBot="1">
      <c r="A59" s="41"/>
      <c r="B59" s="41"/>
      <c r="C59" s="58"/>
      <c r="D59" s="42"/>
      <c r="E59" s="42"/>
      <c r="F59" s="42"/>
      <c r="G59" s="42"/>
      <c r="H59" s="42"/>
      <c r="I59" s="45"/>
      <c r="J59" s="75"/>
      <c r="K59" s="96"/>
      <c r="L59" s="96"/>
      <c r="M59" s="96"/>
      <c r="N59" s="96"/>
      <c r="O59" s="96"/>
    </row>
    <row r="60" spans="1:15" ht="11.25" thickBot="1" thickTop="1">
      <c r="A60" s="34">
        <v>1</v>
      </c>
      <c r="B60" s="34">
        <v>2</v>
      </c>
      <c r="C60" s="34">
        <v>3</v>
      </c>
      <c r="D60" s="34"/>
      <c r="E60" s="34"/>
      <c r="F60" s="34"/>
      <c r="G60" s="34"/>
      <c r="H60" s="34"/>
      <c r="I60" s="34"/>
      <c r="J60" s="95">
        <v>4</v>
      </c>
      <c r="K60" s="99">
        <v>5</v>
      </c>
      <c r="L60" s="99">
        <v>6</v>
      </c>
      <c r="M60" s="99">
        <v>7</v>
      </c>
      <c r="N60" s="99">
        <v>8</v>
      </c>
      <c r="O60" s="99">
        <v>9</v>
      </c>
    </row>
    <row r="61" spans="1:15" ht="23.25" customHeight="1" thickTop="1">
      <c r="A61" s="35" t="s">
        <v>49</v>
      </c>
      <c r="B61" s="36"/>
      <c r="C61" s="37" t="s">
        <v>50</v>
      </c>
      <c r="D61" s="38">
        <f>SUM(D62:D63)</f>
        <v>903800</v>
      </c>
      <c r="E61" s="38">
        <f>SUM(E62:E65)</f>
        <v>1100000</v>
      </c>
      <c r="F61" s="38">
        <f>SUM(F62:F65)</f>
        <v>3100000</v>
      </c>
      <c r="G61" s="38">
        <f>SUM(G62:G65)</f>
        <v>0</v>
      </c>
      <c r="H61" s="38">
        <f>SUM(H62:H65)</f>
        <v>3100000</v>
      </c>
      <c r="I61" s="39">
        <f>H61/E61</f>
        <v>2.8181818181818183</v>
      </c>
      <c r="J61" s="78">
        <f t="shared" si="0"/>
        <v>0</v>
      </c>
      <c r="K61" s="98">
        <f>SUM(K62:K65)</f>
        <v>0</v>
      </c>
      <c r="L61" s="98">
        <f>SUM(L62:L65)</f>
        <v>0</v>
      </c>
      <c r="M61" s="98">
        <f>SUM(M62:M65)</f>
        <v>0</v>
      </c>
      <c r="N61" s="98">
        <f>SUM(N62:N65)</f>
        <v>0</v>
      </c>
      <c r="O61" s="98">
        <f>SUM(O62:O65)</f>
        <v>0</v>
      </c>
    </row>
    <row r="62" spans="1:15" ht="9.75">
      <c r="A62" s="41"/>
      <c r="B62" s="41" t="s">
        <v>51</v>
      </c>
      <c r="C62" s="58" t="s">
        <v>52</v>
      </c>
      <c r="D62" s="42"/>
      <c r="E62" s="42"/>
      <c r="F62" s="42"/>
      <c r="G62" s="42"/>
      <c r="H62" s="42"/>
      <c r="I62" s="45"/>
      <c r="J62" s="75">
        <f t="shared" si="0"/>
        <v>0</v>
      </c>
      <c r="K62" s="96"/>
      <c r="L62" s="96"/>
      <c r="M62" s="96"/>
      <c r="N62" s="96"/>
      <c r="O62" s="96"/>
    </row>
    <row r="63" spans="1:15" ht="9.75">
      <c r="A63" s="41"/>
      <c r="B63" s="41"/>
      <c r="C63" s="58" t="s">
        <v>123</v>
      </c>
      <c r="D63" s="42">
        <v>903800</v>
      </c>
      <c r="E63" s="42">
        <v>600000</v>
      </c>
      <c r="F63" s="42">
        <v>2600000</v>
      </c>
      <c r="G63" s="42">
        <v>0</v>
      </c>
      <c r="H63" s="42">
        <f>G63+F63</f>
        <v>2600000</v>
      </c>
      <c r="I63" s="45">
        <f>H63/E63</f>
        <v>4.333333333333333</v>
      </c>
      <c r="J63" s="75"/>
      <c r="K63" s="96"/>
      <c r="L63" s="96"/>
      <c r="M63" s="96"/>
      <c r="N63" s="96"/>
      <c r="O63" s="96"/>
    </row>
    <row r="64" spans="1:15" ht="9.75" hidden="1">
      <c r="A64" s="41"/>
      <c r="B64" s="41" t="s">
        <v>120</v>
      </c>
      <c r="C64" s="58" t="s">
        <v>121</v>
      </c>
      <c r="D64" s="42"/>
      <c r="E64" s="42"/>
      <c r="F64" s="42"/>
      <c r="G64" s="42"/>
      <c r="H64" s="42"/>
      <c r="I64" s="45"/>
      <c r="J64" s="75">
        <f t="shared" si="0"/>
        <v>0</v>
      </c>
      <c r="K64" s="96"/>
      <c r="L64" s="96"/>
      <c r="M64" s="96"/>
      <c r="N64" s="96"/>
      <c r="O64" s="96"/>
    </row>
    <row r="65" spans="1:15" ht="9.75" hidden="1">
      <c r="A65" s="41"/>
      <c r="B65" s="41"/>
      <c r="C65" s="58" t="s">
        <v>122</v>
      </c>
      <c r="D65" s="42"/>
      <c r="E65" s="42">
        <v>500000</v>
      </c>
      <c r="F65" s="42">
        <v>500000</v>
      </c>
      <c r="G65" s="42">
        <v>0</v>
      </c>
      <c r="H65" s="42">
        <f>G65+F65</f>
        <v>500000</v>
      </c>
      <c r="I65" s="45">
        <f>H65/E65</f>
        <v>1</v>
      </c>
      <c r="J65" s="75"/>
      <c r="K65" s="96"/>
      <c r="L65" s="96"/>
      <c r="M65" s="96"/>
      <c r="N65" s="96"/>
      <c r="O65" s="96"/>
    </row>
    <row r="66" spans="1:15" ht="19.5" customHeight="1">
      <c r="A66" s="35" t="s">
        <v>53</v>
      </c>
      <c r="B66" s="36"/>
      <c r="C66" s="37" t="s">
        <v>54</v>
      </c>
      <c r="D66" s="38">
        <f>SUM(D67:D67)</f>
        <v>185472</v>
      </c>
      <c r="E66" s="38">
        <f>SUM(E67:E67)</f>
        <v>200000</v>
      </c>
      <c r="F66" s="38">
        <f>F67</f>
        <v>200000</v>
      </c>
      <c r="G66" s="38">
        <f>SUM(G67:G67)</f>
        <v>0</v>
      </c>
      <c r="H66" s="38">
        <f>SUM(H67:H67)</f>
        <v>200000</v>
      </c>
      <c r="I66" s="39" t="s">
        <v>37</v>
      </c>
      <c r="J66" s="78">
        <f t="shared" si="0"/>
        <v>0</v>
      </c>
      <c r="K66" s="98">
        <f>SUM(K67:K67)</f>
        <v>0</v>
      </c>
      <c r="L66" s="98">
        <f>SUM(L67:L67)</f>
        <v>0</v>
      </c>
      <c r="M66" s="98">
        <f>SUM(M67:M67)</f>
        <v>0</v>
      </c>
      <c r="N66" s="98">
        <f>SUM(N67:N67)</f>
        <v>0</v>
      </c>
      <c r="O66" s="98">
        <f>SUM(O67:O67)</f>
        <v>0</v>
      </c>
    </row>
    <row r="67" spans="1:15" ht="9.75">
      <c r="A67" s="41"/>
      <c r="B67" s="41" t="s">
        <v>55</v>
      </c>
      <c r="C67" s="20" t="s">
        <v>56</v>
      </c>
      <c r="D67" s="42">
        <v>185472</v>
      </c>
      <c r="E67" s="42">
        <v>200000</v>
      </c>
      <c r="F67" s="42">
        <v>200000</v>
      </c>
      <c r="G67" s="42">
        <v>0</v>
      </c>
      <c r="H67" s="42">
        <f>G67+F67</f>
        <v>200000</v>
      </c>
      <c r="I67" s="45" t="s">
        <v>37</v>
      </c>
      <c r="J67" s="75">
        <f t="shared" si="0"/>
        <v>0</v>
      </c>
      <c r="K67" s="96"/>
      <c r="L67" s="96"/>
      <c r="M67" s="96"/>
      <c r="N67" s="96"/>
      <c r="O67" s="96"/>
    </row>
    <row r="68" spans="1:15" ht="21" customHeight="1">
      <c r="A68" s="35" t="s">
        <v>57</v>
      </c>
      <c r="B68" s="35"/>
      <c r="C68" s="37" t="s">
        <v>58</v>
      </c>
      <c r="D68" s="38">
        <f>SUM(D69:D78)</f>
        <v>30519300</v>
      </c>
      <c r="E68" s="38">
        <f>SUM(E69:E78)</f>
        <v>55706750</v>
      </c>
      <c r="F68" s="38">
        <f>SUM(F69:F78)</f>
        <v>45435500</v>
      </c>
      <c r="G68" s="38">
        <f>SUM(G69:G78)</f>
        <v>3442567</v>
      </c>
      <c r="H68" s="38">
        <f>SUM(H69:H78)</f>
        <v>48878067</v>
      </c>
      <c r="I68" s="39">
        <f aca="true" t="shared" si="6" ref="I68:I78">H68/E68</f>
        <v>0.8774173147778321</v>
      </c>
      <c r="J68" s="78">
        <f t="shared" si="0"/>
        <v>3667248</v>
      </c>
      <c r="K68" s="98">
        <f>SUM(K69:K78)</f>
        <v>3667248</v>
      </c>
      <c r="L68" s="98">
        <f>SUM(L69:L78)</f>
        <v>0</v>
      </c>
      <c r="M68" s="98">
        <f>SUM(M69:M78)</f>
        <v>0</v>
      </c>
      <c r="N68" s="98">
        <f>SUM(N69:N78)</f>
        <v>0</v>
      </c>
      <c r="O68" s="98">
        <f>SUM(O69:O78)</f>
        <v>0</v>
      </c>
    </row>
    <row r="69" spans="2:15" ht="9.75">
      <c r="B69" s="41" t="s">
        <v>59</v>
      </c>
      <c r="C69" s="20" t="s">
        <v>60</v>
      </c>
      <c r="D69" s="42">
        <v>17687100</v>
      </c>
      <c r="E69" s="42">
        <v>23950900</v>
      </c>
      <c r="F69" s="42">
        <v>20138195</v>
      </c>
      <c r="G69" s="42">
        <v>2942567</v>
      </c>
      <c r="H69" s="42">
        <f>G69+F69</f>
        <v>23080762</v>
      </c>
      <c r="I69" s="45">
        <f t="shared" si="6"/>
        <v>0.9636699247209917</v>
      </c>
      <c r="J69" s="75">
        <f aca="true" t="shared" si="7" ref="J69:J125">K69+N69+O69</f>
        <v>441000</v>
      </c>
      <c r="K69" s="96">
        <v>441000</v>
      </c>
      <c r="L69" s="96"/>
      <c r="M69" s="96"/>
      <c r="N69" s="96"/>
      <c r="O69" s="96"/>
    </row>
    <row r="70" spans="2:15" ht="9.75" hidden="1">
      <c r="B70" s="41" t="s">
        <v>139</v>
      </c>
      <c r="C70" s="20" t="s">
        <v>140</v>
      </c>
      <c r="D70" s="42"/>
      <c r="E70" s="42">
        <v>737200</v>
      </c>
      <c r="F70" s="42">
        <v>770000</v>
      </c>
      <c r="G70" s="42">
        <v>0</v>
      </c>
      <c r="H70" s="42">
        <f aca="true" t="shared" si="8" ref="H70:H77">G70+F70</f>
        <v>770000</v>
      </c>
      <c r="I70" s="45">
        <f t="shared" si="6"/>
        <v>1.0444926749864352</v>
      </c>
      <c r="J70" s="75">
        <f t="shared" si="7"/>
        <v>0</v>
      </c>
      <c r="K70" s="96"/>
      <c r="L70" s="96"/>
      <c r="M70" s="96"/>
      <c r="N70" s="96"/>
      <c r="O70" s="96"/>
    </row>
    <row r="71" spans="2:15" ht="9.75">
      <c r="B71" s="41" t="s">
        <v>61</v>
      </c>
      <c r="C71" s="20" t="s">
        <v>124</v>
      </c>
      <c r="D71" s="42">
        <v>3425200</v>
      </c>
      <c r="E71" s="42">
        <v>7662377</v>
      </c>
      <c r="F71" s="42">
        <v>6167000</v>
      </c>
      <c r="G71" s="42">
        <v>300000</v>
      </c>
      <c r="H71" s="42">
        <f t="shared" si="8"/>
        <v>6467000</v>
      </c>
      <c r="I71" s="45">
        <f t="shared" si="6"/>
        <v>0.8439939721055228</v>
      </c>
      <c r="J71" s="75">
        <f t="shared" si="7"/>
        <v>3201248</v>
      </c>
      <c r="K71" s="96">
        <v>3201248</v>
      </c>
      <c r="L71" s="96"/>
      <c r="M71" s="96"/>
      <c r="N71" s="96"/>
      <c r="O71" s="96"/>
    </row>
    <row r="72" spans="2:15" ht="9.75">
      <c r="B72" s="22">
        <v>80110</v>
      </c>
      <c r="C72" s="20" t="s">
        <v>62</v>
      </c>
      <c r="D72" s="42">
        <v>7445300</v>
      </c>
      <c r="E72" s="42">
        <v>16230627</v>
      </c>
      <c r="F72" s="42">
        <v>11297900</v>
      </c>
      <c r="G72" s="42">
        <v>200000</v>
      </c>
      <c r="H72" s="42">
        <f t="shared" si="8"/>
        <v>11497900</v>
      </c>
      <c r="I72" s="45">
        <f t="shared" si="6"/>
        <v>0.7084076296005077</v>
      </c>
      <c r="J72" s="75">
        <f t="shared" si="7"/>
        <v>10000</v>
      </c>
      <c r="K72" s="96">
        <v>10000</v>
      </c>
      <c r="L72" s="96"/>
      <c r="M72" s="96"/>
      <c r="N72" s="96"/>
      <c r="O72" s="96"/>
    </row>
    <row r="73" spans="2:15" ht="9.75">
      <c r="B73" s="41" t="s">
        <v>63</v>
      </c>
      <c r="C73" s="20" t="s">
        <v>125</v>
      </c>
      <c r="D73" s="42">
        <v>447700</v>
      </c>
      <c r="E73" s="42">
        <v>815000</v>
      </c>
      <c r="F73" s="42">
        <v>750000</v>
      </c>
      <c r="G73" s="42">
        <v>0</v>
      </c>
      <c r="H73" s="42">
        <f t="shared" si="8"/>
        <v>750000</v>
      </c>
      <c r="I73" s="45">
        <f t="shared" si="6"/>
        <v>0.9202453987730062</v>
      </c>
      <c r="J73" s="75">
        <f t="shared" si="7"/>
        <v>0</v>
      </c>
      <c r="K73" s="96"/>
      <c r="L73" s="96"/>
      <c r="M73" s="96"/>
      <c r="N73" s="96"/>
      <c r="O73" s="96"/>
    </row>
    <row r="74" spans="2:15" ht="9.75">
      <c r="B74" s="41" t="s">
        <v>64</v>
      </c>
      <c r="C74" s="20" t="s">
        <v>145</v>
      </c>
      <c r="D74" s="42">
        <v>1095900</v>
      </c>
      <c r="E74" s="42">
        <v>1799500</v>
      </c>
      <c r="F74" s="42">
        <v>1700000</v>
      </c>
      <c r="G74" s="42">
        <v>0</v>
      </c>
      <c r="H74" s="42">
        <f t="shared" si="8"/>
        <v>1700000</v>
      </c>
      <c r="I74" s="45">
        <f t="shared" si="6"/>
        <v>0.9447068630175048</v>
      </c>
      <c r="J74" s="75">
        <f t="shared" si="7"/>
        <v>0</v>
      </c>
      <c r="K74" s="96"/>
      <c r="L74" s="96"/>
      <c r="M74" s="96"/>
      <c r="N74" s="96"/>
      <c r="O74" s="96"/>
    </row>
    <row r="75" spans="2:15" ht="9.75" hidden="1">
      <c r="B75" s="41" t="s">
        <v>65</v>
      </c>
      <c r="C75" s="20" t="s">
        <v>66</v>
      </c>
      <c r="D75" s="42">
        <v>418100</v>
      </c>
      <c r="E75" s="42">
        <v>1147930</v>
      </c>
      <c r="F75" s="42">
        <v>1316800</v>
      </c>
      <c r="G75" s="42">
        <v>0</v>
      </c>
      <c r="H75" s="42">
        <f t="shared" si="8"/>
        <v>1316800</v>
      </c>
      <c r="I75" s="45">
        <f t="shared" si="6"/>
        <v>1.1471082731525442</v>
      </c>
      <c r="J75" s="75">
        <f t="shared" si="7"/>
        <v>0</v>
      </c>
      <c r="K75" s="96"/>
      <c r="L75" s="96"/>
      <c r="M75" s="96"/>
      <c r="N75" s="96"/>
      <c r="O75" s="96"/>
    </row>
    <row r="76" spans="2:15" ht="9.75">
      <c r="B76" s="41" t="s">
        <v>109</v>
      </c>
      <c r="C76" s="20" t="s">
        <v>110</v>
      </c>
      <c r="D76" s="42"/>
      <c r="E76" s="42">
        <v>215500</v>
      </c>
      <c r="F76" s="42">
        <v>200000</v>
      </c>
      <c r="G76" s="42">
        <v>0</v>
      </c>
      <c r="H76" s="42">
        <f t="shared" si="8"/>
        <v>200000</v>
      </c>
      <c r="I76" s="45">
        <f t="shared" si="6"/>
        <v>0.9280742459396751</v>
      </c>
      <c r="J76" s="75">
        <f t="shared" si="7"/>
        <v>0</v>
      </c>
      <c r="K76" s="96"/>
      <c r="L76" s="96"/>
      <c r="M76" s="96"/>
      <c r="N76" s="96"/>
      <c r="O76" s="96"/>
    </row>
    <row r="77" spans="2:15" ht="9.75">
      <c r="B77" s="41" t="s">
        <v>149</v>
      </c>
      <c r="C77" s="20" t="s">
        <v>150</v>
      </c>
      <c r="D77" s="42"/>
      <c r="E77" s="42">
        <v>2904800</v>
      </c>
      <c r="F77" s="42">
        <v>3089885</v>
      </c>
      <c r="G77" s="42">
        <v>0</v>
      </c>
      <c r="H77" s="42">
        <f t="shared" si="8"/>
        <v>3089885</v>
      </c>
      <c r="I77" s="45">
        <v>0</v>
      </c>
      <c r="J77" s="75">
        <f t="shared" si="7"/>
        <v>15000</v>
      </c>
      <c r="K77" s="96">
        <v>15000</v>
      </c>
      <c r="L77" s="96"/>
      <c r="M77" s="96"/>
      <c r="N77" s="96"/>
      <c r="O77" s="96"/>
    </row>
    <row r="78" spans="2:15" ht="9.75">
      <c r="B78" s="41" t="s">
        <v>67</v>
      </c>
      <c r="C78" s="20" t="s">
        <v>15</v>
      </c>
      <c r="D78" s="42" t="s">
        <v>37</v>
      </c>
      <c r="E78" s="42">
        <v>242916</v>
      </c>
      <c r="F78" s="42">
        <v>5720</v>
      </c>
      <c r="G78" s="42">
        <v>0</v>
      </c>
      <c r="H78" s="42">
        <v>5720</v>
      </c>
      <c r="I78" s="45">
        <f t="shared" si="6"/>
        <v>0.023547234434948706</v>
      </c>
      <c r="J78" s="75">
        <f t="shared" si="7"/>
        <v>0</v>
      </c>
      <c r="K78" s="96"/>
      <c r="L78" s="96"/>
      <c r="M78" s="96"/>
      <c r="N78" s="96"/>
      <c r="O78" s="96"/>
    </row>
    <row r="79" spans="1:15" ht="21.75" customHeight="1">
      <c r="A79" s="37">
        <v>851</v>
      </c>
      <c r="B79" s="35"/>
      <c r="C79" s="37" t="s">
        <v>68</v>
      </c>
      <c r="D79" s="38">
        <f>SUM(D82:D83)</f>
        <v>797000</v>
      </c>
      <c r="E79" s="38">
        <f>SUM(E80:E83)</f>
        <v>1277410</v>
      </c>
      <c r="F79" s="38">
        <f>SUM(F80:F83)</f>
        <v>1213209</v>
      </c>
      <c r="G79" s="38">
        <f>SUM(G80:G83)</f>
        <v>0</v>
      </c>
      <c r="H79" s="38">
        <f>SUM(H80:H83)</f>
        <v>1213209</v>
      </c>
      <c r="I79" s="39">
        <f>H79/E79</f>
        <v>0.9497412733578099</v>
      </c>
      <c r="J79" s="78">
        <f t="shared" si="7"/>
        <v>0</v>
      </c>
      <c r="K79" s="98">
        <f>SUM(K80:K83)</f>
        <v>0</v>
      </c>
      <c r="L79" s="98">
        <f>SUM(L80:L83)</f>
        <v>0</v>
      </c>
      <c r="M79" s="98">
        <f>SUM(M80:M83)</f>
        <v>0</v>
      </c>
      <c r="N79" s="98">
        <f>SUM(N80:N83)</f>
        <v>0</v>
      </c>
      <c r="O79" s="98">
        <f>SUM(O80:O83)</f>
        <v>0</v>
      </c>
    </row>
    <row r="80" spans="1:15" ht="9.75">
      <c r="A80" s="52"/>
      <c r="B80" s="51" t="s">
        <v>141</v>
      </c>
      <c r="C80" s="52" t="s">
        <v>142</v>
      </c>
      <c r="D80" s="53"/>
      <c r="E80" s="53">
        <v>30500</v>
      </c>
      <c r="F80" s="53">
        <v>28000</v>
      </c>
      <c r="G80" s="53">
        <v>0</v>
      </c>
      <c r="H80" s="42">
        <f>G80+F80</f>
        <v>28000</v>
      </c>
      <c r="I80" s="45">
        <v>0</v>
      </c>
      <c r="J80" s="75">
        <f t="shared" si="7"/>
        <v>0</v>
      </c>
      <c r="K80" s="96"/>
      <c r="L80" s="96"/>
      <c r="M80" s="96"/>
      <c r="N80" s="96"/>
      <c r="O80" s="96"/>
    </row>
    <row r="81" spans="1:15" ht="9.75">
      <c r="A81" s="52"/>
      <c r="B81" s="51" t="s">
        <v>207</v>
      </c>
      <c r="C81" s="52" t="s">
        <v>208</v>
      </c>
      <c r="D81" s="53"/>
      <c r="E81" s="53"/>
      <c r="F81" s="53"/>
      <c r="G81" s="53"/>
      <c r="H81" s="42"/>
      <c r="I81" s="45"/>
      <c r="J81" s="75">
        <f t="shared" si="7"/>
        <v>0</v>
      </c>
      <c r="K81" s="96"/>
      <c r="L81" s="96"/>
      <c r="M81" s="96"/>
      <c r="N81" s="96"/>
      <c r="O81" s="96"/>
    </row>
    <row r="82" spans="2:15" ht="9.75">
      <c r="B82" s="41" t="s">
        <v>69</v>
      </c>
      <c r="C82" s="20" t="s">
        <v>70</v>
      </c>
      <c r="D82" s="42">
        <v>650000</v>
      </c>
      <c r="E82" s="42">
        <v>955490</v>
      </c>
      <c r="F82" s="42">
        <v>908360</v>
      </c>
      <c r="G82" s="42">
        <v>0</v>
      </c>
      <c r="H82" s="42">
        <f>G82+F82</f>
        <v>908360</v>
      </c>
      <c r="I82" s="45">
        <f>H82/E82</f>
        <v>0.9506745230196025</v>
      </c>
      <c r="J82" s="75">
        <f t="shared" si="7"/>
        <v>0</v>
      </c>
      <c r="K82" s="96"/>
      <c r="L82" s="96"/>
      <c r="M82" s="96"/>
      <c r="N82" s="96"/>
      <c r="O82" s="96"/>
    </row>
    <row r="83" spans="2:15" ht="9.75">
      <c r="B83" s="41" t="s">
        <v>71</v>
      </c>
      <c r="C83" s="20" t="s">
        <v>15</v>
      </c>
      <c r="D83" s="42">
        <v>147000</v>
      </c>
      <c r="E83" s="42">
        <v>291420</v>
      </c>
      <c r="F83" s="42">
        <v>276849</v>
      </c>
      <c r="G83" s="42">
        <v>0</v>
      </c>
      <c r="H83" s="42">
        <f>G83+F83</f>
        <v>276849</v>
      </c>
      <c r="I83" s="45">
        <f>H83/E83</f>
        <v>0.95</v>
      </c>
      <c r="J83" s="75">
        <f t="shared" si="7"/>
        <v>0</v>
      </c>
      <c r="K83" s="96"/>
      <c r="L83" s="96"/>
      <c r="M83" s="96"/>
      <c r="N83" s="96"/>
      <c r="O83" s="96"/>
    </row>
    <row r="84" spans="1:15" ht="23.25" customHeight="1">
      <c r="A84" s="37">
        <v>852</v>
      </c>
      <c r="B84" s="35"/>
      <c r="C84" s="37" t="s">
        <v>126</v>
      </c>
      <c r="D84" s="38">
        <f>SUM(D85:D94)</f>
        <v>2414656</v>
      </c>
      <c r="E84" s="38">
        <f>SUM(E85:E94)</f>
        <v>14604452</v>
      </c>
      <c r="F84" s="38">
        <f>SUM(F85:F94)</f>
        <v>13825548</v>
      </c>
      <c r="G84" s="38">
        <f>SUM(G85:G94)</f>
        <v>0</v>
      </c>
      <c r="H84" s="38">
        <f>SUM(H85:H94)</f>
        <v>13825548</v>
      </c>
      <c r="I84" s="39">
        <f>H84/E84</f>
        <v>0.9466666739703756</v>
      </c>
      <c r="J84" s="78">
        <f t="shared" si="7"/>
        <v>9000</v>
      </c>
      <c r="K84" s="98">
        <f>SUM(K85:K94)</f>
        <v>9000</v>
      </c>
      <c r="L84" s="98">
        <f>SUM(L85:L94)</f>
        <v>0</v>
      </c>
      <c r="M84" s="98">
        <f>SUM(M85:M94)</f>
        <v>0</v>
      </c>
      <c r="N84" s="98">
        <f>SUM(N85:N94)</f>
        <v>0</v>
      </c>
      <c r="O84" s="98">
        <f>SUM(O85:O94)</f>
        <v>0</v>
      </c>
    </row>
    <row r="85" spans="2:15" ht="9.75">
      <c r="B85" s="41" t="s">
        <v>210</v>
      </c>
      <c r="C85" s="20" t="s">
        <v>211</v>
      </c>
      <c r="D85" s="42">
        <v>251000</v>
      </c>
      <c r="E85" s="42">
        <v>11269672</v>
      </c>
      <c r="F85" s="42">
        <v>10249494</v>
      </c>
      <c r="G85" s="42">
        <v>0</v>
      </c>
      <c r="H85" s="42">
        <f>G85+F85</f>
        <v>10249494</v>
      </c>
      <c r="I85" s="45">
        <v>0</v>
      </c>
      <c r="J85" s="75">
        <f t="shared" si="7"/>
        <v>0</v>
      </c>
      <c r="K85" s="96"/>
      <c r="L85" s="96"/>
      <c r="M85" s="96"/>
      <c r="N85" s="96"/>
      <c r="O85" s="96"/>
    </row>
    <row r="86" spans="2:15" ht="9.75">
      <c r="B86" s="41" t="s">
        <v>288</v>
      </c>
      <c r="C86" s="20" t="s">
        <v>289</v>
      </c>
      <c r="D86" s="42"/>
      <c r="E86" s="42"/>
      <c r="F86" s="42"/>
      <c r="G86" s="42"/>
      <c r="H86" s="42"/>
      <c r="I86" s="45"/>
      <c r="J86" s="75">
        <f t="shared" si="7"/>
        <v>0</v>
      </c>
      <c r="K86" s="96"/>
      <c r="L86" s="96"/>
      <c r="M86" s="96"/>
      <c r="N86" s="96"/>
      <c r="O86" s="96"/>
    </row>
    <row r="87" spans="2:15" ht="9.75">
      <c r="B87" s="41" t="s">
        <v>129</v>
      </c>
      <c r="C87" s="20" t="s">
        <v>136</v>
      </c>
      <c r="D87" s="42"/>
      <c r="E87" s="42">
        <v>49528</v>
      </c>
      <c r="F87" s="42">
        <v>54216</v>
      </c>
      <c r="G87" s="42">
        <v>0</v>
      </c>
      <c r="H87" s="42">
        <f>G87+F87</f>
        <v>54216</v>
      </c>
      <c r="I87" s="45">
        <f>H87/E87</f>
        <v>1.09465352931675</v>
      </c>
      <c r="J87" s="75">
        <f t="shared" si="7"/>
        <v>0</v>
      </c>
      <c r="K87" s="96"/>
      <c r="L87" s="96"/>
      <c r="M87" s="96"/>
      <c r="N87" s="96"/>
      <c r="O87" s="96"/>
    </row>
    <row r="88" spans="2:15" ht="9.75">
      <c r="B88" s="41" t="s">
        <v>128</v>
      </c>
      <c r="C88" s="20" t="s">
        <v>107</v>
      </c>
      <c r="D88" s="42"/>
      <c r="E88" s="42"/>
      <c r="F88" s="42"/>
      <c r="G88" s="42"/>
      <c r="H88" s="42"/>
      <c r="I88" s="45"/>
      <c r="J88" s="75">
        <f t="shared" si="7"/>
        <v>0</v>
      </c>
      <c r="K88" s="96"/>
      <c r="L88" s="96"/>
      <c r="M88" s="96"/>
      <c r="N88" s="96"/>
      <c r="O88" s="96"/>
    </row>
    <row r="89" spans="2:15" ht="9.75">
      <c r="B89" s="41" t="s">
        <v>130</v>
      </c>
      <c r="C89" s="20" t="s">
        <v>209</v>
      </c>
      <c r="D89" s="42">
        <v>500000</v>
      </c>
      <c r="E89" s="42">
        <v>455000</v>
      </c>
      <c r="F89" s="42">
        <v>338000</v>
      </c>
      <c r="G89" s="42">
        <v>0</v>
      </c>
      <c r="H89" s="42">
        <f aca="true" t="shared" si="9" ref="H89:H94">G89+F89</f>
        <v>338000</v>
      </c>
      <c r="I89" s="45">
        <f>H89/E89</f>
        <v>0.7428571428571429</v>
      </c>
      <c r="J89" s="75">
        <f t="shared" si="7"/>
        <v>0</v>
      </c>
      <c r="K89" s="96"/>
      <c r="L89" s="96"/>
      <c r="M89" s="96"/>
      <c r="N89" s="96"/>
      <c r="O89" s="96"/>
    </row>
    <row r="90" spans="2:15" ht="9.75">
      <c r="B90" s="41" t="s">
        <v>131</v>
      </c>
      <c r="C90" s="20" t="s">
        <v>72</v>
      </c>
      <c r="D90" s="42">
        <v>71956</v>
      </c>
      <c r="E90" s="42">
        <v>0</v>
      </c>
      <c r="F90" s="42">
        <v>466560</v>
      </c>
      <c r="G90" s="42">
        <v>0</v>
      </c>
      <c r="H90" s="42">
        <f t="shared" si="9"/>
        <v>466560</v>
      </c>
      <c r="I90" s="45">
        <v>0</v>
      </c>
      <c r="J90" s="75">
        <f t="shared" si="7"/>
        <v>0</v>
      </c>
      <c r="K90" s="96"/>
      <c r="L90" s="96"/>
      <c r="M90" s="96"/>
      <c r="N90" s="96"/>
      <c r="O90" s="96"/>
    </row>
    <row r="91" spans="2:15" ht="9.75">
      <c r="B91" s="41" t="s">
        <v>132</v>
      </c>
      <c r="C91" s="20" t="s">
        <v>73</v>
      </c>
      <c r="D91" s="42">
        <v>1580700</v>
      </c>
      <c r="E91" s="42">
        <v>2115514</v>
      </c>
      <c r="F91" s="42">
        <v>2039003</v>
      </c>
      <c r="G91" s="42">
        <v>0</v>
      </c>
      <c r="H91" s="42">
        <f t="shared" si="9"/>
        <v>2039003</v>
      </c>
      <c r="I91" s="45">
        <f aca="true" t="shared" si="10" ref="I91:I100">H91/E91</f>
        <v>0.9638333757186197</v>
      </c>
      <c r="J91" s="75">
        <f t="shared" si="7"/>
        <v>0</v>
      </c>
      <c r="K91" s="96"/>
      <c r="L91" s="96"/>
      <c r="M91" s="96"/>
      <c r="N91" s="96"/>
      <c r="O91" s="96"/>
    </row>
    <row r="92" spans="2:15" ht="9.75">
      <c r="B92" s="41" t="s">
        <v>133</v>
      </c>
      <c r="C92" s="20" t="s">
        <v>135</v>
      </c>
      <c r="D92" s="42">
        <v>11000</v>
      </c>
      <c r="E92" s="42">
        <v>33794</v>
      </c>
      <c r="F92" s="42">
        <v>51920</v>
      </c>
      <c r="G92" s="42">
        <v>0</v>
      </c>
      <c r="H92" s="42">
        <f t="shared" si="9"/>
        <v>51920</v>
      </c>
      <c r="I92" s="45">
        <f t="shared" si="10"/>
        <v>1.5363674024974847</v>
      </c>
      <c r="J92" s="75">
        <f t="shared" si="7"/>
        <v>9000</v>
      </c>
      <c r="K92" s="96">
        <v>9000</v>
      </c>
      <c r="L92" s="96"/>
      <c r="M92" s="96"/>
      <c r="N92" s="96"/>
      <c r="O92" s="96"/>
    </row>
    <row r="93" spans="2:15" ht="9.75" hidden="1">
      <c r="B93" s="41" t="s">
        <v>134</v>
      </c>
      <c r="C93" s="20" t="s">
        <v>74</v>
      </c>
      <c r="D93" s="42"/>
      <c r="E93" s="42">
        <v>61205</v>
      </c>
      <c r="F93" s="42">
        <v>58736</v>
      </c>
      <c r="G93" s="42">
        <v>0</v>
      </c>
      <c r="H93" s="42">
        <f t="shared" si="9"/>
        <v>58736</v>
      </c>
      <c r="I93" s="45">
        <f t="shared" si="10"/>
        <v>0.959660158483784</v>
      </c>
      <c r="J93" s="75">
        <f t="shared" si="7"/>
        <v>0</v>
      </c>
      <c r="K93" s="96"/>
      <c r="L93" s="96"/>
      <c r="M93" s="96"/>
      <c r="N93" s="96"/>
      <c r="O93" s="96"/>
    </row>
    <row r="94" spans="2:15" ht="9.75">
      <c r="B94" s="41" t="s">
        <v>212</v>
      </c>
      <c r="C94" s="20" t="s">
        <v>15</v>
      </c>
      <c r="D94" s="42" t="s">
        <v>37</v>
      </c>
      <c r="E94" s="42">
        <v>619739</v>
      </c>
      <c r="F94" s="42">
        <v>567619</v>
      </c>
      <c r="G94" s="42">
        <v>0</v>
      </c>
      <c r="H94" s="42">
        <f t="shared" si="9"/>
        <v>567619</v>
      </c>
      <c r="I94" s="45">
        <f t="shared" si="10"/>
        <v>0.9159000805177664</v>
      </c>
      <c r="J94" s="75">
        <f t="shared" si="7"/>
        <v>0</v>
      </c>
      <c r="K94" s="96"/>
      <c r="L94" s="96"/>
      <c r="M94" s="96"/>
      <c r="N94" s="96"/>
      <c r="O94" s="96"/>
    </row>
    <row r="95" spans="1:15" ht="33.75" customHeight="1">
      <c r="A95" s="37">
        <v>853</v>
      </c>
      <c r="B95" s="35"/>
      <c r="C95" s="64" t="s">
        <v>127</v>
      </c>
      <c r="D95" s="42"/>
      <c r="E95" s="38" t="e">
        <f>E97+#REF!</f>
        <v>#REF!</v>
      </c>
      <c r="F95" s="38" t="e">
        <f>F97+#REF!</f>
        <v>#REF!</v>
      </c>
      <c r="G95" s="38" t="e">
        <f>G97+#REF!</f>
        <v>#REF!</v>
      </c>
      <c r="H95" s="38" t="e">
        <f>H97+#REF!</f>
        <v>#REF!</v>
      </c>
      <c r="I95" s="65" t="e">
        <f t="shared" si="10"/>
        <v>#REF!</v>
      </c>
      <c r="J95" s="79">
        <f t="shared" si="7"/>
        <v>0</v>
      </c>
      <c r="K95" s="98">
        <f>SUM(K96:K97)</f>
        <v>0</v>
      </c>
      <c r="L95" s="98">
        <f>SUM(L96:L97)</f>
        <v>0</v>
      </c>
      <c r="M95" s="98">
        <f>SUM(M96:M97)</f>
        <v>0</v>
      </c>
      <c r="N95" s="98">
        <f>SUM(N96:N97)</f>
        <v>0</v>
      </c>
      <c r="O95" s="98">
        <f>SUM(O96:O97)</f>
        <v>0</v>
      </c>
    </row>
    <row r="96" spans="2:15" ht="9.75">
      <c r="B96" s="41" t="s">
        <v>275</v>
      </c>
      <c r="C96" s="20" t="s">
        <v>276</v>
      </c>
      <c r="D96" s="42"/>
      <c r="E96" s="42">
        <v>575200</v>
      </c>
      <c r="F96" s="42">
        <v>674200</v>
      </c>
      <c r="G96" s="42">
        <v>0</v>
      </c>
      <c r="H96" s="42">
        <f>G96+F96</f>
        <v>674200</v>
      </c>
      <c r="I96" s="45">
        <f>H96/E96</f>
        <v>1.1721140472879</v>
      </c>
      <c r="J96" s="75">
        <f>K96+N96+O96</f>
        <v>0</v>
      </c>
      <c r="K96" s="96"/>
      <c r="L96" s="96"/>
      <c r="M96" s="96"/>
      <c r="N96" s="96"/>
      <c r="O96" s="96"/>
    </row>
    <row r="97" spans="2:15" ht="9.75">
      <c r="B97" s="41" t="s">
        <v>234</v>
      </c>
      <c r="C97" s="20" t="s">
        <v>235</v>
      </c>
      <c r="D97" s="42"/>
      <c r="E97" s="42">
        <v>575200</v>
      </c>
      <c r="F97" s="42">
        <v>674200</v>
      </c>
      <c r="G97" s="42">
        <v>0</v>
      </c>
      <c r="H97" s="42">
        <f>G97+F97</f>
        <v>674200</v>
      </c>
      <c r="I97" s="45">
        <f t="shared" si="10"/>
        <v>1.1721140472879</v>
      </c>
      <c r="J97" s="75">
        <f t="shared" si="7"/>
        <v>0</v>
      </c>
      <c r="K97" s="96"/>
      <c r="L97" s="96"/>
      <c r="M97" s="96"/>
      <c r="N97" s="96"/>
      <c r="O97" s="96"/>
    </row>
    <row r="98" spans="1:15" ht="27" customHeight="1">
      <c r="A98" s="37">
        <v>854</v>
      </c>
      <c r="B98" s="35"/>
      <c r="C98" s="37" t="s">
        <v>113</v>
      </c>
      <c r="D98" s="38">
        <f>SUM(D99:D103)</f>
        <v>4465300</v>
      </c>
      <c r="E98" s="38">
        <f>SUM(E99:E105)</f>
        <v>2050450</v>
      </c>
      <c r="F98" s="38">
        <f>SUM(F99:F105)</f>
        <v>1810000</v>
      </c>
      <c r="G98" s="38">
        <f>SUM(G99:G105)</f>
        <v>0</v>
      </c>
      <c r="H98" s="38">
        <f>SUM(H99:H105)</f>
        <v>1810000</v>
      </c>
      <c r="I98" s="39">
        <f t="shared" si="10"/>
        <v>0.8827330585968933</v>
      </c>
      <c r="J98" s="79">
        <f t="shared" si="7"/>
        <v>0</v>
      </c>
      <c r="K98" s="98">
        <f>SUM(K99:K105)</f>
        <v>0</v>
      </c>
      <c r="L98" s="98">
        <f>SUM(L99:L105)</f>
        <v>0</v>
      </c>
      <c r="M98" s="98">
        <f>SUM(M99:M105)</f>
        <v>0</v>
      </c>
      <c r="N98" s="98">
        <f>SUM(N99:N105)</f>
        <v>0</v>
      </c>
      <c r="O98" s="98">
        <f>SUM(O99:O105)</f>
        <v>0</v>
      </c>
    </row>
    <row r="99" spans="1:15" ht="9.75" hidden="1">
      <c r="A99" s="66"/>
      <c r="B99" s="51" t="s">
        <v>75</v>
      </c>
      <c r="C99" s="52" t="s">
        <v>76</v>
      </c>
      <c r="D99" s="53">
        <v>652900</v>
      </c>
      <c r="E99" s="53">
        <v>1328600</v>
      </c>
      <c r="F99" s="53">
        <v>1279642</v>
      </c>
      <c r="G99" s="53">
        <v>0</v>
      </c>
      <c r="H99" s="53">
        <f aca="true" t="shared" si="11" ref="H99:H105">G99+F99</f>
        <v>1279642</v>
      </c>
      <c r="I99" s="45">
        <f t="shared" si="10"/>
        <v>0.9631506849315068</v>
      </c>
      <c r="J99" s="75">
        <f t="shared" si="7"/>
        <v>0</v>
      </c>
      <c r="K99" s="96"/>
      <c r="L99" s="96"/>
      <c r="M99" s="96"/>
      <c r="N99" s="96"/>
      <c r="O99" s="96"/>
    </row>
    <row r="100" spans="2:15" ht="9.75" hidden="1">
      <c r="B100" s="41" t="s">
        <v>77</v>
      </c>
      <c r="C100" s="20" t="s">
        <v>143</v>
      </c>
      <c r="D100" s="42">
        <v>2994300</v>
      </c>
      <c r="E100" s="42">
        <v>132450</v>
      </c>
      <c r="F100" s="42">
        <v>77290</v>
      </c>
      <c r="G100" s="42">
        <v>0</v>
      </c>
      <c r="H100" s="42">
        <f t="shared" si="11"/>
        <v>77290</v>
      </c>
      <c r="I100" s="45">
        <f t="shared" si="10"/>
        <v>0.5835409588523971</v>
      </c>
      <c r="J100" s="75">
        <f t="shared" si="7"/>
        <v>0</v>
      </c>
      <c r="K100" s="96"/>
      <c r="L100" s="96"/>
      <c r="M100" s="96"/>
      <c r="N100" s="96"/>
      <c r="O100" s="96"/>
    </row>
    <row r="101" spans="2:15" ht="9.75">
      <c r="B101" s="41" t="s">
        <v>78</v>
      </c>
      <c r="C101" s="20" t="s">
        <v>79</v>
      </c>
      <c r="D101" s="42"/>
      <c r="E101" s="42"/>
      <c r="F101" s="42"/>
      <c r="G101" s="42"/>
      <c r="H101" s="42"/>
      <c r="I101" s="45"/>
      <c r="J101" s="75">
        <f t="shared" si="7"/>
        <v>0</v>
      </c>
      <c r="K101" s="96"/>
      <c r="L101" s="96"/>
      <c r="M101" s="96"/>
      <c r="N101" s="96"/>
      <c r="O101" s="96"/>
    </row>
    <row r="102" spans="2:15" ht="9.75">
      <c r="B102" s="41"/>
      <c r="C102" s="20" t="s">
        <v>80</v>
      </c>
      <c r="D102" s="42">
        <v>50000</v>
      </c>
      <c r="E102" s="42">
        <v>180000</v>
      </c>
      <c r="F102" s="42">
        <v>50000</v>
      </c>
      <c r="G102" s="42">
        <v>0</v>
      </c>
      <c r="H102" s="42">
        <f t="shared" si="11"/>
        <v>50000</v>
      </c>
      <c r="I102" s="45">
        <f>H102/E102</f>
        <v>0.2777777777777778</v>
      </c>
      <c r="J102" s="75"/>
      <c r="K102" s="96"/>
      <c r="L102" s="96"/>
      <c r="M102" s="96"/>
      <c r="N102" s="96"/>
      <c r="O102" s="96"/>
    </row>
    <row r="103" spans="2:15" ht="10.5" thickBot="1">
      <c r="B103" s="41" t="s">
        <v>105</v>
      </c>
      <c r="C103" s="20" t="s">
        <v>106</v>
      </c>
      <c r="D103" s="42">
        <v>768100</v>
      </c>
      <c r="E103" s="42">
        <v>350000</v>
      </c>
      <c r="F103" s="42">
        <v>343668</v>
      </c>
      <c r="G103" s="42">
        <v>0</v>
      </c>
      <c r="H103" s="42">
        <f t="shared" si="11"/>
        <v>343668</v>
      </c>
      <c r="I103" s="45">
        <f>H103/E103</f>
        <v>0.9819085714285715</v>
      </c>
      <c r="J103" s="75">
        <f t="shared" si="7"/>
        <v>0</v>
      </c>
      <c r="K103" s="96"/>
      <c r="L103" s="96"/>
      <c r="M103" s="96"/>
      <c r="N103" s="96"/>
      <c r="O103" s="96"/>
    </row>
    <row r="104" spans="2:15" ht="10.5" hidden="1" thickBot="1">
      <c r="B104" s="41" t="s">
        <v>144</v>
      </c>
      <c r="C104" s="20" t="s">
        <v>154</v>
      </c>
      <c r="D104" s="42"/>
      <c r="E104" s="42">
        <v>48500</v>
      </c>
      <c r="F104" s="42">
        <v>48500</v>
      </c>
      <c r="G104" s="42">
        <v>0</v>
      </c>
      <c r="H104" s="42">
        <f t="shared" si="11"/>
        <v>48500</v>
      </c>
      <c r="I104" s="45">
        <v>0</v>
      </c>
      <c r="J104" s="75">
        <f t="shared" si="7"/>
        <v>0</v>
      </c>
      <c r="K104" s="96"/>
      <c r="L104" s="96"/>
      <c r="M104" s="96"/>
      <c r="N104" s="96"/>
      <c r="O104" s="96"/>
    </row>
    <row r="105" spans="2:15" ht="9.75" hidden="1">
      <c r="B105" s="41" t="s">
        <v>111</v>
      </c>
      <c r="C105" s="20" t="s">
        <v>110</v>
      </c>
      <c r="D105" s="42"/>
      <c r="E105" s="42">
        <v>10900</v>
      </c>
      <c r="F105" s="42">
        <v>10900</v>
      </c>
      <c r="G105" s="42">
        <v>0</v>
      </c>
      <c r="H105" s="42">
        <f t="shared" si="11"/>
        <v>10900</v>
      </c>
      <c r="I105" s="45">
        <f>H105/E105</f>
        <v>1</v>
      </c>
      <c r="J105" s="75">
        <f t="shared" si="7"/>
        <v>0</v>
      </c>
      <c r="K105" s="96"/>
      <c r="L105" s="96"/>
      <c r="M105" s="96"/>
      <c r="N105" s="96"/>
      <c r="O105" s="96"/>
    </row>
    <row r="106" spans="2:15" ht="9.75" hidden="1">
      <c r="B106" s="41"/>
      <c r="D106" s="42"/>
      <c r="E106" s="42"/>
      <c r="F106" s="42"/>
      <c r="G106" s="42"/>
      <c r="H106" s="42"/>
      <c r="I106" s="45"/>
      <c r="J106" s="75"/>
      <c r="K106" s="96"/>
      <c r="L106" s="96"/>
      <c r="M106" s="96"/>
      <c r="N106" s="96"/>
      <c r="O106" s="96"/>
    </row>
    <row r="107" spans="2:15" ht="9.75" hidden="1">
      <c r="B107" s="41"/>
      <c r="D107" s="42"/>
      <c r="E107" s="42"/>
      <c r="F107" s="42"/>
      <c r="G107" s="42"/>
      <c r="H107" s="42"/>
      <c r="I107" s="45"/>
      <c r="J107" s="75"/>
      <c r="K107" s="96"/>
      <c r="L107" s="96"/>
      <c r="M107" s="96"/>
      <c r="N107" s="96"/>
      <c r="O107" s="96"/>
    </row>
    <row r="108" spans="2:15" ht="9.75" hidden="1">
      <c r="B108" s="41"/>
      <c r="D108" s="42"/>
      <c r="E108" s="42"/>
      <c r="F108" s="42"/>
      <c r="G108" s="42"/>
      <c r="H108" s="42"/>
      <c r="I108" s="45"/>
      <c r="J108" s="75"/>
      <c r="K108" s="96"/>
      <c r="L108" s="96"/>
      <c r="M108" s="96"/>
      <c r="N108" s="96"/>
      <c r="O108" s="96"/>
    </row>
    <row r="109" spans="2:15" ht="9.75" hidden="1">
      <c r="B109" s="41"/>
      <c r="D109" s="42"/>
      <c r="E109" s="42"/>
      <c r="F109" s="42"/>
      <c r="G109" s="42"/>
      <c r="H109" s="42"/>
      <c r="I109" s="45"/>
      <c r="J109" s="75"/>
      <c r="K109" s="96"/>
      <c r="L109" s="96"/>
      <c r="M109" s="96"/>
      <c r="N109" s="96"/>
      <c r="O109" s="96"/>
    </row>
    <row r="110" spans="2:15" ht="10.5" hidden="1" thickBot="1">
      <c r="B110" s="41"/>
      <c r="D110" s="42"/>
      <c r="E110" s="42"/>
      <c r="F110" s="42"/>
      <c r="G110" s="42"/>
      <c r="H110" s="42"/>
      <c r="I110" s="45"/>
      <c r="J110" s="75"/>
      <c r="K110" s="96"/>
      <c r="L110" s="96"/>
      <c r="M110" s="96"/>
      <c r="N110" s="96"/>
      <c r="O110" s="96"/>
    </row>
    <row r="111" spans="1:15" ht="11.25" thickBot="1" thickTop="1">
      <c r="A111" s="34">
        <v>1</v>
      </c>
      <c r="B111" s="34">
        <v>2</v>
      </c>
      <c r="C111" s="34">
        <v>3</v>
      </c>
      <c r="D111" s="34"/>
      <c r="E111" s="34"/>
      <c r="F111" s="34"/>
      <c r="G111" s="34"/>
      <c r="H111" s="34"/>
      <c r="I111" s="34"/>
      <c r="J111" s="95">
        <v>4</v>
      </c>
      <c r="K111" s="99">
        <v>5</v>
      </c>
      <c r="L111" s="99">
        <v>6</v>
      </c>
      <c r="M111" s="99">
        <v>7</v>
      </c>
      <c r="N111" s="99">
        <v>8</v>
      </c>
      <c r="O111" s="99">
        <v>9</v>
      </c>
    </row>
    <row r="112" spans="1:15" ht="24" customHeight="1" thickTop="1">
      <c r="A112" s="37">
        <v>900</v>
      </c>
      <c r="B112" s="35"/>
      <c r="C112" s="37" t="s">
        <v>114</v>
      </c>
      <c r="D112" s="38">
        <f>SUM(D113:D119)</f>
        <v>5778300</v>
      </c>
      <c r="E112" s="38">
        <f>SUM(E113:E120)</f>
        <v>62060969</v>
      </c>
      <c r="F112" s="38">
        <f>SUM(F113:F120)</f>
        <v>7149900</v>
      </c>
      <c r="G112" s="38">
        <f>SUM(G113:G120)</f>
        <v>1266070</v>
      </c>
      <c r="H112" s="38">
        <f>SUM(H113:H120)</f>
        <v>8415970</v>
      </c>
      <c r="I112" s="39">
        <f aca="true" t="shared" si="12" ref="I112:I120">H112/E112</f>
        <v>0.1356080985458026</v>
      </c>
      <c r="J112" s="73">
        <f t="shared" si="7"/>
        <v>470000</v>
      </c>
      <c r="K112" s="97">
        <f>SUM(K113:K120)</f>
        <v>470000</v>
      </c>
      <c r="L112" s="97">
        <f>SUM(L113:L120)</f>
        <v>0</v>
      </c>
      <c r="M112" s="97">
        <f>SUM(M113:M120)</f>
        <v>420000</v>
      </c>
      <c r="N112" s="97">
        <f>SUM(N113:N120)</f>
        <v>0</v>
      </c>
      <c r="O112" s="97">
        <f>SUM(O113:O120)</f>
        <v>0</v>
      </c>
    </row>
    <row r="113" spans="1:15" ht="9.75">
      <c r="A113" s="66"/>
      <c r="B113" s="51" t="s">
        <v>81</v>
      </c>
      <c r="C113" s="52" t="s">
        <v>82</v>
      </c>
      <c r="D113" s="53">
        <v>3568400</v>
      </c>
      <c r="E113" s="53">
        <v>54906669</v>
      </c>
      <c r="F113" s="53">
        <v>0</v>
      </c>
      <c r="G113" s="53">
        <v>1266070</v>
      </c>
      <c r="H113" s="53">
        <f aca="true" t="shared" si="13" ref="H113:H119">G113+F113</f>
        <v>1266070</v>
      </c>
      <c r="I113" s="45">
        <f t="shared" si="12"/>
        <v>0.02305858328430013</v>
      </c>
      <c r="J113" s="75">
        <f t="shared" si="7"/>
        <v>0</v>
      </c>
      <c r="K113" s="96"/>
      <c r="L113" s="96"/>
      <c r="M113" s="96"/>
      <c r="N113" s="96"/>
      <c r="O113" s="96"/>
    </row>
    <row r="114" spans="1:15" ht="9.75">
      <c r="A114" s="66"/>
      <c r="B114" s="51" t="s">
        <v>213</v>
      </c>
      <c r="C114" s="58" t="s">
        <v>214</v>
      </c>
      <c r="D114" s="53">
        <v>260000</v>
      </c>
      <c r="E114" s="53">
        <v>3590000</v>
      </c>
      <c r="F114" s="53">
        <v>4000000</v>
      </c>
      <c r="G114" s="53">
        <v>0</v>
      </c>
      <c r="H114" s="53">
        <f t="shared" si="13"/>
        <v>4000000</v>
      </c>
      <c r="I114" s="45">
        <f t="shared" si="12"/>
        <v>1.1142061281337048</v>
      </c>
      <c r="J114" s="75">
        <f t="shared" si="7"/>
        <v>0</v>
      </c>
      <c r="K114" s="96"/>
      <c r="L114" s="96"/>
      <c r="M114" s="96"/>
      <c r="N114" s="96"/>
      <c r="O114" s="96"/>
    </row>
    <row r="115" spans="1:15" ht="9.75">
      <c r="A115" s="66"/>
      <c r="B115" s="51" t="s">
        <v>83</v>
      </c>
      <c r="C115" s="58" t="s">
        <v>84</v>
      </c>
      <c r="D115" s="53">
        <v>740000</v>
      </c>
      <c r="E115" s="53">
        <v>1580000</v>
      </c>
      <c r="F115" s="53">
        <v>1532000</v>
      </c>
      <c r="G115" s="53">
        <v>0</v>
      </c>
      <c r="H115" s="53">
        <f t="shared" si="13"/>
        <v>1532000</v>
      </c>
      <c r="I115" s="45">
        <f t="shared" si="12"/>
        <v>0.9696202531645569</v>
      </c>
      <c r="J115" s="75">
        <f t="shared" si="7"/>
        <v>0</v>
      </c>
      <c r="K115" s="96"/>
      <c r="L115" s="96"/>
      <c r="M115" s="96"/>
      <c r="N115" s="96"/>
      <c r="O115" s="96"/>
    </row>
    <row r="116" spans="1:15" ht="9.75">
      <c r="A116" s="66"/>
      <c r="B116" s="51" t="s">
        <v>85</v>
      </c>
      <c r="C116" s="58" t="s">
        <v>86</v>
      </c>
      <c r="D116" s="53"/>
      <c r="E116" s="53">
        <v>0</v>
      </c>
      <c r="F116" s="53">
        <v>0</v>
      </c>
      <c r="G116" s="53">
        <v>0</v>
      </c>
      <c r="H116" s="53">
        <f t="shared" si="13"/>
        <v>0</v>
      </c>
      <c r="I116" s="45" t="e">
        <f t="shared" si="12"/>
        <v>#DIV/0!</v>
      </c>
      <c r="J116" s="75">
        <f t="shared" si="7"/>
        <v>0</v>
      </c>
      <c r="K116" s="96"/>
      <c r="L116" s="96"/>
      <c r="M116" s="96"/>
      <c r="N116" s="96"/>
      <c r="O116" s="96"/>
    </row>
    <row r="117" spans="2:15" ht="9.75">
      <c r="B117" s="41" t="s">
        <v>87</v>
      </c>
      <c r="C117" s="20" t="s">
        <v>88</v>
      </c>
      <c r="D117" s="42">
        <v>1124000</v>
      </c>
      <c r="E117" s="42">
        <v>1810000</v>
      </c>
      <c r="F117" s="42">
        <v>1520000</v>
      </c>
      <c r="G117" s="42">
        <v>0</v>
      </c>
      <c r="H117" s="53">
        <f t="shared" si="13"/>
        <v>1520000</v>
      </c>
      <c r="I117" s="45">
        <f t="shared" si="12"/>
        <v>0.8397790055248618</v>
      </c>
      <c r="J117" s="75">
        <f t="shared" si="7"/>
        <v>50000</v>
      </c>
      <c r="K117" s="96">
        <v>50000</v>
      </c>
      <c r="L117" s="96"/>
      <c r="M117" s="96"/>
      <c r="N117" s="96"/>
      <c r="O117" s="96"/>
    </row>
    <row r="118" spans="2:15" s="47" customFormat="1" ht="9.75">
      <c r="B118" s="100" t="s">
        <v>215</v>
      </c>
      <c r="C118" s="101" t="s">
        <v>216</v>
      </c>
      <c r="D118" s="48"/>
      <c r="E118" s="48">
        <v>37500</v>
      </c>
      <c r="F118" s="48">
        <v>7000</v>
      </c>
      <c r="G118" s="48">
        <v>0</v>
      </c>
      <c r="H118" s="57">
        <f t="shared" si="13"/>
        <v>7000</v>
      </c>
      <c r="I118" s="45">
        <f t="shared" si="12"/>
        <v>0.18666666666666668</v>
      </c>
      <c r="J118" s="75">
        <f t="shared" si="7"/>
        <v>420000</v>
      </c>
      <c r="K118" s="96">
        <v>420000</v>
      </c>
      <c r="L118" s="96"/>
      <c r="M118" s="96">
        <v>420000</v>
      </c>
      <c r="N118" s="96"/>
      <c r="O118" s="96"/>
    </row>
    <row r="119" spans="2:15" ht="9.75">
      <c r="B119" s="41" t="s">
        <v>286</v>
      </c>
      <c r="C119" s="20" t="s">
        <v>287</v>
      </c>
      <c r="D119" s="42">
        <v>85900</v>
      </c>
      <c r="E119" s="42">
        <v>118000</v>
      </c>
      <c r="F119" s="42">
        <v>65000</v>
      </c>
      <c r="G119" s="42">
        <v>0</v>
      </c>
      <c r="H119" s="53">
        <f t="shared" si="13"/>
        <v>65000</v>
      </c>
      <c r="I119" s="45">
        <v>0</v>
      </c>
      <c r="J119" s="75">
        <f t="shared" si="7"/>
        <v>0</v>
      </c>
      <c r="K119" s="96"/>
      <c r="L119" s="96"/>
      <c r="M119" s="96"/>
      <c r="N119" s="96"/>
      <c r="O119" s="96"/>
    </row>
    <row r="120" spans="2:15" s="47" customFormat="1" ht="9.75" hidden="1">
      <c r="B120" s="46" t="s">
        <v>89</v>
      </c>
      <c r="C120" s="47" t="s">
        <v>112</v>
      </c>
      <c r="D120" s="48"/>
      <c r="E120" s="48">
        <v>18800</v>
      </c>
      <c r="F120" s="48">
        <v>25900</v>
      </c>
      <c r="G120" s="48">
        <v>0</v>
      </c>
      <c r="H120" s="57">
        <f>G120+F120</f>
        <v>25900</v>
      </c>
      <c r="I120" s="49">
        <f t="shared" si="12"/>
        <v>1.377659574468085</v>
      </c>
      <c r="J120" s="75">
        <f t="shared" si="7"/>
        <v>0</v>
      </c>
      <c r="K120" s="96"/>
      <c r="L120" s="96"/>
      <c r="M120" s="96"/>
      <c r="N120" s="96"/>
      <c r="O120" s="96"/>
    </row>
    <row r="121" spans="1:15" ht="25.5" customHeight="1">
      <c r="A121" s="37">
        <v>921</v>
      </c>
      <c r="B121" s="35"/>
      <c r="C121" s="37" t="s">
        <v>90</v>
      </c>
      <c r="D121" s="38">
        <f>SUM(D122:D124)</f>
        <v>1565700</v>
      </c>
      <c r="E121" s="38">
        <f>SUM(E122:E125)</f>
        <v>5416057</v>
      </c>
      <c r="F121" s="38">
        <f>SUM(F122:F125)</f>
        <v>2537938</v>
      </c>
      <c r="G121" s="38">
        <f>SUM(G122:G125)</f>
        <v>5800000</v>
      </c>
      <c r="H121" s="38">
        <f>SUM(H122:H125)</f>
        <v>8337938</v>
      </c>
      <c r="I121" s="39">
        <f aca="true" t="shared" si="14" ref="I121:I129">H121/E121</f>
        <v>1.539484905716465</v>
      </c>
      <c r="J121" s="78">
        <f t="shared" si="7"/>
        <v>130000</v>
      </c>
      <c r="K121" s="98">
        <f>SUM(K122:K125)</f>
        <v>130000</v>
      </c>
      <c r="L121" s="98">
        <f>SUM(L122:L125)</f>
        <v>0</v>
      </c>
      <c r="M121" s="98">
        <f>SUM(M122:M125)</f>
        <v>130000</v>
      </c>
      <c r="N121" s="98">
        <f>SUM(N122:N125)</f>
        <v>0</v>
      </c>
      <c r="O121" s="98">
        <f>SUM(O122:O125)</f>
        <v>0</v>
      </c>
    </row>
    <row r="122" spans="2:15" ht="9.75" hidden="1">
      <c r="B122" s="41" t="s">
        <v>91</v>
      </c>
      <c r="C122" s="20" t="s">
        <v>92</v>
      </c>
      <c r="D122" s="42">
        <v>731000</v>
      </c>
      <c r="E122" s="42">
        <v>1310661</v>
      </c>
      <c r="F122" s="42">
        <v>1245128</v>
      </c>
      <c r="G122" s="42">
        <v>0</v>
      </c>
      <c r="H122" s="42">
        <f>G122+F122</f>
        <v>1245128</v>
      </c>
      <c r="I122" s="45">
        <f t="shared" si="14"/>
        <v>0.9500000381486898</v>
      </c>
      <c r="J122" s="75">
        <f t="shared" si="7"/>
        <v>0</v>
      </c>
      <c r="K122" s="96"/>
      <c r="L122" s="96"/>
      <c r="M122" s="96"/>
      <c r="N122" s="96"/>
      <c r="O122" s="96"/>
    </row>
    <row r="123" spans="2:15" ht="9.75">
      <c r="B123" s="41" t="s">
        <v>93</v>
      </c>
      <c r="C123" s="20" t="s">
        <v>94</v>
      </c>
      <c r="D123" s="42">
        <v>725500</v>
      </c>
      <c r="E123" s="42">
        <v>1030150</v>
      </c>
      <c r="F123" s="42">
        <v>1066400</v>
      </c>
      <c r="G123" s="42">
        <v>0</v>
      </c>
      <c r="H123" s="42">
        <f>G123+F123</f>
        <v>1066400</v>
      </c>
      <c r="I123" s="45">
        <f t="shared" si="14"/>
        <v>1.0351890501383294</v>
      </c>
      <c r="J123" s="75">
        <f t="shared" si="7"/>
        <v>0</v>
      </c>
      <c r="K123" s="96"/>
      <c r="L123" s="96"/>
      <c r="M123" s="96"/>
      <c r="N123" s="96"/>
      <c r="O123" s="96"/>
    </row>
    <row r="124" spans="2:15" ht="9.75">
      <c r="B124" s="41" t="s">
        <v>217</v>
      </c>
      <c r="C124" s="20" t="s">
        <v>218</v>
      </c>
      <c r="D124" s="42">
        <v>109200</v>
      </c>
      <c r="E124" s="42">
        <v>2927616</v>
      </c>
      <c r="F124" s="42">
        <v>68700</v>
      </c>
      <c r="G124" s="42">
        <v>5800000</v>
      </c>
      <c r="H124" s="42">
        <f>G124+F124</f>
        <v>5868700</v>
      </c>
      <c r="I124" s="45">
        <f t="shared" si="14"/>
        <v>2.0046003300979365</v>
      </c>
      <c r="J124" s="75">
        <f t="shared" si="7"/>
        <v>130000</v>
      </c>
      <c r="K124" s="96">
        <v>130000</v>
      </c>
      <c r="L124" s="96"/>
      <c r="M124" s="96">
        <v>130000</v>
      </c>
      <c r="N124" s="96"/>
      <c r="O124" s="96"/>
    </row>
    <row r="125" spans="2:15" s="47" customFormat="1" ht="9.75">
      <c r="B125" s="41" t="s">
        <v>95</v>
      </c>
      <c r="C125" s="20" t="s">
        <v>15</v>
      </c>
      <c r="D125" s="48"/>
      <c r="E125" s="48">
        <v>147630</v>
      </c>
      <c r="F125" s="48">
        <v>157710</v>
      </c>
      <c r="G125" s="48">
        <v>0</v>
      </c>
      <c r="H125" s="48">
        <f>G125+F125</f>
        <v>157710</v>
      </c>
      <c r="I125" s="49">
        <f t="shared" si="14"/>
        <v>1.0682788051209104</v>
      </c>
      <c r="J125" s="75">
        <f t="shared" si="7"/>
        <v>0</v>
      </c>
      <c r="K125" s="96"/>
      <c r="L125" s="96"/>
      <c r="M125" s="96"/>
      <c r="N125" s="96"/>
      <c r="O125" s="96"/>
    </row>
    <row r="126" spans="1:15" ht="21" customHeight="1">
      <c r="A126" s="37">
        <v>926</v>
      </c>
      <c r="B126" s="35"/>
      <c r="C126" s="37" t="s">
        <v>96</v>
      </c>
      <c r="D126" s="38">
        <f>D127</f>
        <v>918500</v>
      </c>
      <c r="E126" s="38">
        <f>E127+E129</f>
        <v>2786930</v>
      </c>
      <c r="F126" s="38">
        <f>F127+F129</f>
        <v>2290800</v>
      </c>
      <c r="G126" s="38">
        <f>G127+G129</f>
        <v>150000</v>
      </c>
      <c r="H126" s="38">
        <f>H127+H129</f>
        <v>2440800</v>
      </c>
      <c r="I126" s="39">
        <f t="shared" si="14"/>
        <v>0.8758024062319469</v>
      </c>
      <c r="J126" s="78">
        <f>K126+N126+O126</f>
        <v>705720</v>
      </c>
      <c r="K126" s="98">
        <f>SUM(K127:K130)</f>
        <v>705720</v>
      </c>
      <c r="L126" s="98">
        <f>SUM(L127:L130)</f>
        <v>210120</v>
      </c>
      <c r="M126" s="98">
        <f>SUM(M127:M130)</f>
        <v>0</v>
      </c>
      <c r="N126" s="98">
        <f>SUM(N127:N130)</f>
        <v>0</v>
      </c>
      <c r="O126" s="98">
        <f>SUM(O127:O130)</f>
        <v>0</v>
      </c>
    </row>
    <row r="127" spans="2:15" ht="9.75">
      <c r="B127" s="41" t="s">
        <v>219</v>
      </c>
      <c r="C127" s="20" t="s">
        <v>220</v>
      </c>
      <c r="D127" s="42">
        <v>918500</v>
      </c>
      <c r="E127" s="42">
        <v>2676300</v>
      </c>
      <c r="F127" s="42">
        <v>2193100</v>
      </c>
      <c r="G127" s="42">
        <v>150000</v>
      </c>
      <c r="H127" s="42">
        <f>G127+F127</f>
        <v>2343100</v>
      </c>
      <c r="I127" s="45">
        <f t="shared" si="14"/>
        <v>0.8754997571273774</v>
      </c>
      <c r="J127" s="75">
        <f>K127+N127+O127</f>
        <v>705720</v>
      </c>
      <c r="K127" s="96">
        <v>705720</v>
      </c>
      <c r="L127" s="96">
        <v>210120</v>
      </c>
      <c r="M127" s="96"/>
      <c r="N127" s="96"/>
      <c r="O127" s="96"/>
    </row>
    <row r="128" spans="2:15" ht="9.75">
      <c r="B128" s="41" t="s">
        <v>97</v>
      </c>
      <c r="C128" s="20" t="s">
        <v>98</v>
      </c>
      <c r="D128" s="42"/>
      <c r="E128" s="42"/>
      <c r="F128" s="42"/>
      <c r="G128" s="42"/>
      <c r="H128" s="42"/>
      <c r="I128" s="45"/>
      <c r="J128" s="75">
        <f>K128+N128+O128</f>
        <v>0</v>
      </c>
      <c r="K128" s="96"/>
      <c r="L128" s="96"/>
      <c r="M128" s="96"/>
      <c r="N128" s="96"/>
      <c r="O128" s="96"/>
    </row>
    <row r="129" spans="2:15" s="47" customFormat="1" ht="9.75">
      <c r="B129" s="100" t="s">
        <v>108</v>
      </c>
      <c r="C129" s="20" t="s">
        <v>15</v>
      </c>
      <c r="D129" s="48"/>
      <c r="E129" s="47">
        <v>110630</v>
      </c>
      <c r="F129" s="48">
        <v>97700</v>
      </c>
      <c r="G129" s="48">
        <v>0</v>
      </c>
      <c r="H129" s="48">
        <f>G129+F129</f>
        <v>97700</v>
      </c>
      <c r="I129" s="49">
        <f t="shared" si="14"/>
        <v>0.8831239266021875</v>
      </c>
      <c r="J129" s="75">
        <f>K129+N129+O129</f>
        <v>0</v>
      </c>
      <c r="K129" s="96"/>
      <c r="L129" s="96"/>
      <c r="M129" s="96"/>
      <c r="N129" s="96"/>
      <c r="O129" s="96"/>
    </row>
    <row r="130" spans="1:15" ht="9.75">
      <c r="A130" s="63"/>
      <c r="B130" s="36"/>
      <c r="C130" s="63"/>
      <c r="D130" s="68"/>
      <c r="E130" s="63"/>
      <c r="F130" s="68"/>
      <c r="G130" s="68"/>
      <c r="H130" s="68"/>
      <c r="I130" s="65"/>
      <c r="J130" s="79"/>
      <c r="K130" s="98"/>
      <c r="L130" s="98"/>
      <c r="M130" s="98"/>
      <c r="N130" s="98"/>
      <c r="O130" s="98"/>
    </row>
    <row r="131" spans="1:15" ht="21" customHeight="1">
      <c r="A131" s="108" t="s">
        <v>188</v>
      </c>
      <c r="B131" s="108"/>
      <c r="C131" s="108"/>
      <c r="D131" s="109" t="e">
        <f>D10+#REF!+D21+D28+D32+D37+D45+D49+D61+D66+D68+D79+D84+D98+D112+D121+D126</f>
        <v>#REF!</v>
      </c>
      <c r="E131" s="109" t="e">
        <f>E10+E21+E28+E32+E37+E45+E49+E57+E61+E66+E68+E79+E84+E95+E98+E112+E121+E126</f>
        <v>#REF!</v>
      </c>
      <c r="F131" s="109" t="e">
        <f>F10+F21+F28+F32+F37+F45+F49+F57+F61+F66+F68+F79+F84+F95+F98+F112+F121+F126</f>
        <v>#REF!</v>
      </c>
      <c r="G131" s="109" t="e">
        <f>G10+G21+G28+G32+G37+G45+G49+G57+G61+G66+G68+G79+G84+G95+G98+G112+G121+G126</f>
        <v>#REF!</v>
      </c>
      <c r="H131" s="109" t="e">
        <f>H10+H21+H28+H32+H37+H45+H49+H57+H61+H66+H68+H79+H84+H95+H98+H112+H121+H126</f>
        <v>#REF!</v>
      </c>
      <c r="I131" s="110" t="e">
        <f>H131/E131</f>
        <v>#REF!</v>
      </c>
      <c r="J131" s="111">
        <f aca="true" t="shared" si="15" ref="J131:O131">+J126+J121+J112+J98+J95+J84+J79+J68+J66+J61+J56+J49+J45+J37+J35+J32+J28+J26+J21+J19+J17+J10</f>
        <v>17494415</v>
      </c>
      <c r="K131" s="111">
        <f t="shared" si="15"/>
        <v>17494415</v>
      </c>
      <c r="L131" s="111">
        <f t="shared" si="15"/>
        <v>6109348</v>
      </c>
      <c r="M131" s="111">
        <f t="shared" si="15"/>
        <v>2482184</v>
      </c>
      <c r="N131" s="111">
        <f t="shared" si="15"/>
        <v>0</v>
      </c>
      <c r="O131" s="111">
        <f t="shared" si="15"/>
        <v>0</v>
      </c>
    </row>
    <row r="132" spans="1:9" ht="9.75">
      <c r="A132" s="69"/>
      <c r="B132" s="69"/>
      <c r="C132" s="69"/>
      <c r="D132" s="42"/>
      <c r="E132" s="42"/>
      <c r="F132" s="42"/>
      <c r="G132" s="42"/>
      <c r="H132" s="42"/>
      <c r="I132" s="45"/>
    </row>
    <row r="133" spans="1:9" ht="9.75">
      <c r="A133" s="69"/>
      <c r="B133" s="69"/>
      <c r="C133" s="69"/>
      <c r="D133" s="42"/>
      <c r="E133" s="42"/>
      <c r="F133" s="42"/>
      <c r="G133" s="42"/>
      <c r="H133" s="42"/>
      <c r="I133" s="45"/>
    </row>
  </sheetData>
  <sheetProtection/>
  <mergeCells count="4">
    <mergeCell ref="H5:I5"/>
    <mergeCell ref="F6:G6"/>
    <mergeCell ref="N2:O2"/>
    <mergeCell ref="N1:O1"/>
  </mergeCells>
  <printOptions/>
  <pageMargins left="0.75" right="0.75" top="0.31" bottom="0.23" header="0.19" footer="0.16"/>
  <pageSetup horizontalDpi="600" verticalDpi="600" orientation="landscape" paperSize="9" scale="80" r:id="rId1"/>
  <rowBreaks count="2" manualBreakCount="2">
    <brk id="58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tabSelected="1" view="pageBreakPreview" zoomScale="160" zoomScaleNormal="154" zoomScaleSheetLayoutView="160" zoomScalePageLayoutView="0" workbookViewId="0" topLeftCell="A1">
      <pane ySplit="8" topLeftCell="A9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5.375" style="20" customWidth="1"/>
    <col min="2" max="2" width="7.00390625" style="22" customWidth="1"/>
    <col min="3" max="3" width="35.62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0" width="14.125" style="70" customWidth="1"/>
    <col min="11" max="11" width="14.00390625" style="20" customWidth="1"/>
    <col min="12" max="12" width="14.25390625" style="20" customWidth="1"/>
    <col min="13" max="13" width="10.00390625" style="20" customWidth="1"/>
    <col min="14" max="14" width="11.875" style="20" customWidth="1"/>
    <col min="15" max="15" width="14.25390625" style="20" customWidth="1"/>
    <col min="16" max="16" width="11.375" style="20" customWidth="1"/>
    <col min="17" max="16384" width="9.125" style="20" customWidth="1"/>
  </cols>
  <sheetData>
    <row r="1" spans="1:15" ht="16.5" customHeight="1">
      <c r="A1" s="18" t="s">
        <v>282</v>
      </c>
      <c r="B1" s="19"/>
      <c r="C1" s="19"/>
      <c r="D1" s="19"/>
      <c r="E1" s="19"/>
      <c r="F1" s="19"/>
      <c r="G1" s="19"/>
      <c r="H1" s="19"/>
      <c r="I1" s="19"/>
      <c r="N1" s="157" t="s">
        <v>295</v>
      </c>
      <c r="O1" s="157"/>
    </row>
    <row r="2" spans="1:15" ht="20.25" customHeight="1">
      <c r="A2" s="18"/>
      <c r="B2" s="19"/>
      <c r="C2" s="19"/>
      <c r="D2" s="19"/>
      <c r="E2" s="19"/>
      <c r="F2" s="19"/>
      <c r="G2" s="19"/>
      <c r="H2" s="19"/>
      <c r="I2" s="19"/>
      <c r="K2" s="52"/>
      <c r="L2" s="52"/>
      <c r="M2" s="52"/>
      <c r="N2" s="163" t="s">
        <v>292</v>
      </c>
      <c r="O2" s="164"/>
    </row>
    <row r="3" spans="1:15" ht="9.75">
      <c r="A3" s="11"/>
      <c r="B3" s="80"/>
      <c r="C3" s="80"/>
      <c r="D3" s="4"/>
      <c r="E3" s="4"/>
      <c r="F3" s="4"/>
      <c r="G3" s="4"/>
      <c r="H3" s="4"/>
      <c r="I3" s="4"/>
      <c r="J3" s="88"/>
      <c r="K3" s="8"/>
      <c r="L3" s="8" t="s">
        <v>156</v>
      </c>
      <c r="M3" s="6"/>
      <c r="N3" s="12"/>
      <c r="O3" s="12"/>
    </row>
    <row r="4" spans="1:15" ht="11.25" customHeight="1">
      <c r="A4" s="14" t="s">
        <v>1</v>
      </c>
      <c r="B4" s="13" t="s">
        <v>2</v>
      </c>
      <c r="C4" s="13" t="s">
        <v>3</v>
      </c>
      <c r="H4" s="160" t="s">
        <v>0</v>
      </c>
      <c r="I4" s="160"/>
      <c r="J4" s="89" t="s">
        <v>191</v>
      </c>
      <c r="K4" s="14" t="s">
        <v>185</v>
      </c>
      <c r="L4" s="3" t="s">
        <v>155</v>
      </c>
      <c r="M4" s="81"/>
      <c r="N4" s="12"/>
      <c r="O4" s="12"/>
    </row>
    <row r="5" spans="1:15" ht="9.75">
      <c r="A5" s="24"/>
      <c r="B5" s="13"/>
      <c r="C5" s="24"/>
      <c r="D5" s="5" t="s">
        <v>4</v>
      </c>
      <c r="E5" s="15" t="s">
        <v>5</v>
      </c>
      <c r="F5" s="161" t="s">
        <v>101</v>
      </c>
      <c r="G5" s="161"/>
      <c r="H5" s="15" t="s">
        <v>99</v>
      </c>
      <c r="I5" s="28"/>
      <c r="J5" s="89" t="s">
        <v>192</v>
      </c>
      <c r="K5" s="14" t="s">
        <v>190</v>
      </c>
      <c r="L5" s="6" t="s">
        <v>102</v>
      </c>
      <c r="M5" s="81"/>
      <c r="N5" s="12" t="s">
        <v>277</v>
      </c>
      <c r="O5" s="12"/>
    </row>
    <row r="6" spans="1:15" ht="9.75">
      <c r="A6" s="14"/>
      <c r="B6" s="13"/>
      <c r="C6" s="13"/>
      <c r="D6" s="13"/>
      <c r="E6" s="14" t="s">
        <v>137</v>
      </c>
      <c r="F6" s="14" t="s">
        <v>102</v>
      </c>
      <c r="G6" s="14" t="s">
        <v>103</v>
      </c>
      <c r="H6" s="14" t="s">
        <v>153</v>
      </c>
      <c r="I6" s="6" t="s">
        <v>6</v>
      </c>
      <c r="J6" s="90"/>
      <c r="K6" s="14" t="s">
        <v>189</v>
      </c>
      <c r="L6" s="81" t="s">
        <v>189</v>
      </c>
      <c r="M6" s="81"/>
      <c r="N6" s="12"/>
      <c r="O6" s="12"/>
    </row>
    <row r="7" spans="1:15" ht="10.5" thickBot="1">
      <c r="A7" s="16"/>
      <c r="B7" s="29"/>
      <c r="C7" s="29"/>
      <c r="D7" s="30" t="s">
        <v>7</v>
      </c>
      <c r="E7" s="31" t="s">
        <v>151</v>
      </c>
      <c r="F7" s="31"/>
      <c r="G7" s="31"/>
      <c r="H7" s="31" t="s">
        <v>100</v>
      </c>
      <c r="I7" s="32" t="s">
        <v>152</v>
      </c>
      <c r="J7" s="91"/>
      <c r="K7" s="16"/>
      <c r="L7" s="81"/>
      <c r="M7" s="6"/>
      <c r="N7" s="12"/>
      <c r="O7" s="12"/>
    </row>
    <row r="8" spans="1:15" ht="11.25" thickBot="1" thickTop="1">
      <c r="A8" s="34">
        <v>1</v>
      </c>
      <c r="B8" s="34">
        <v>2</v>
      </c>
      <c r="C8" s="34">
        <v>3</v>
      </c>
      <c r="D8" s="34"/>
      <c r="E8" s="34"/>
      <c r="F8" s="34"/>
      <c r="G8" s="34"/>
      <c r="H8" s="34"/>
      <c r="I8" s="34"/>
      <c r="J8" s="92">
        <v>4</v>
      </c>
      <c r="K8" s="34">
        <v>5</v>
      </c>
      <c r="L8" s="71">
        <v>6</v>
      </c>
      <c r="M8" s="6"/>
      <c r="N8" s="12"/>
      <c r="O8" s="12"/>
    </row>
    <row r="9" spans="1:15" ht="18.75" customHeight="1" thickTop="1">
      <c r="A9" s="134" t="s">
        <v>8</v>
      </c>
      <c r="B9" s="135"/>
      <c r="C9" s="136" t="s">
        <v>9</v>
      </c>
      <c r="D9" s="137">
        <f>SUM(D10:D14)</f>
        <v>218500</v>
      </c>
      <c r="E9" s="137" t="e">
        <f>E10+#REF!+E13+E14+E15</f>
        <v>#REF!</v>
      </c>
      <c r="F9" s="137" t="e">
        <f>F10+#REF!+F13+F14+F15</f>
        <v>#REF!</v>
      </c>
      <c r="G9" s="137" t="e">
        <f>G10+#REF!+G14</f>
        <v>#REF!</v>
      </c>
      <c r="H9" s="137" t="e">
        <f>H10+#REF!+H13+H14+H15</f>
        <v>#REF!</v>
      </c>
      <c r="I9" s="138" t="e">
        <f>H9/E9</f>
        <v>#REF!</v>
      </c>
      <c r="J9" s="139">
        <f>K9+L9</f>
        <v>10268105.82</v>
      </c>
      <c r="K9" s="74">
        <f>SUM(K10:K15)</f>
        <v>10005263</v>
      </c>
      <c r="L9" s="74">
        <f>SUM(L10:L15)</f>
        <v>262842.82</v>
      </c>
      <c r="M9" s="85"/>
      <c r="N9" s="75"/>
      <c r="O9" s="75"/>
    </row>
    <row r="10" spans="1:15" ht="9.75">
      <c r="A10" s="40"/>
      <c r="B10" s="41" t="s">
        <v>10</v>
      </c>
      <c r="C10" s="20" t="s">
        <v>11</v>
      </c>
      <c r="D10" s="42">
        <v>118500</v>
      </c>
      <c r="E10" s="42">
        <v>80000</v>
      </c>
      <c r="F10" s="42">
        <v>70000</v>
      </c>
      <c r="G10" s="42">
        <v>0</v>
      </c>
      <c r="H10" s="42">
        <f>F10+G10</f>
        <v>70000</v>
      </c>
      <c r="I10" s="43">
        <f>H10/E10</f>
        <v>0.875</v>
      </c>
      <c r="J10" s="84">
        <f>K10+L10</f>
        <v>45000</v>
      </c>
      <c r="K10" s="76">
        <f>'wydatki majatkowe'!J11</f>
        <v>0</v>
      </c>
      <c r="L10" s="76">
        <f>'wydatki bieżące'!J12</f>
        <v>45000</v>
      </c>
      <c r="M10" s="85"/>
      <c r="N10" s="75"/>
      <c r="O10" s="75"/>
    </row>
    <row r="11" spans="1:15" ht="9.75">
      <c r="A11" s="40"/>
      <c r="B11" s="41" t="s">
        <v>270</v>
      </c>
      <c r="C11" s="44" t="s">
        <v>271</v>
      </c>
      <c r="D11" s="42"/>
      <c r="E11" s="42">
        <v>25000</v>
      </c>
      <c r="F11" s="42">
        <v>25000</v>
      </c>
      <c r="G11" s="42">
        <v>0</v>
      </c>
      <c r="H11" s="42">
        <f>F11+G11</f>
        <v>25000</v>
      </c>
      <c r="I11" s="45">
        <f>H11/E11</f>
        <v>1</v>
      </c>
      <c r="J11" s="84">
        <f>K11+L11</f>
        <v>80000</v>
      </c>
      <c r="K11" s="76">
        <f>'wydatki majatkowe'!J12</f>
        <v>0</v>
      </c>
      <c r="L11" s="76">
        <f>'wydatki bieżące'!J13</f>
        <v>80000</v>
      </c>
      <c r="M11" s="85"/>
      <c r="N11" s="75"/>
      <c r="O11" s="75"/>
    </row>
    <row r="12" spans="1:15" ht="9.75">
      <c r="A12" s="40"/>
      <c r="B12" s="41" t="s">
        <v>193</v>
      </c>
      <c r="C12" s="20" t="s">
        <v>194</v>
      </c>
      <c r="D12" s="42"/>
      <c r="E12" s="42"/>
      <c r="F12" s="42"/>
      <c r="G12" s="42"/>
      <c r="H12" s="42"/>
      <c r="I12" s="45"/>
      <c r="J12" s="84">
        <f>K12+L12</f>
        <v>10005263</v>
      </c>
      <c r="K12" s="76">
        <f>'wydatki majatkowe'!J13</f>
        <v>10005263</v>
      </c>
      <c r="L12" s="76">
        <f>'wydatki bieżące'!J14</f>
        <v>0</v>
      </c>
      <c r="M12" s="85"/>
      <c r="N12" s="75"/>
      <c r="O12" s="75"/>
    </row>
    <row r="13" spans="1:15" ht="9.75">
      <c r="A13" s="40"/>
      <c r="B13" s="41" t="s">
        <v>12</v>
      </c>
      <c r="C13" s="44" t="s">
        <v>13</v>
      </c>
      <c r="D13" s="42"/>
      <c r="E13" s="42">
        <v>25000</v>
      </c>
      <c r="F13" s="42">
        <v>25000</v>
      </c>
      <c r="G13" s="42">
        <v>0</v>
      </c>
      <c r="H13" s="42">
        <f>F13+G13</f>
        <v>25000</v>
      </c>
      <c r="I13" s="45">
        <f>H13/E13</f>
        <v>1</v>
      </c>
      <c r="J13" s="84">
        <f aca="true" t="shared" si="0" ref="J13:J86">K13+L13</f>
        <v>10000</v>
      </c>
      <c r="K13" s="76">
        <f>'wydatki majatkowe'!J14</f>
        <v>0</v>
      </c>
      <c r="L13" s="76">
        <f>'wydatki bieżące'!J15</f>
        <v>10000</v>
      </c>
      <c r="M13" s="85"/>
      <c r="N13" s="75"/>
      <c r="O13" s="75"/>
    </row>
    <row r="14" spans="1:15" ht="9.75">
      <c r="A14" s="40"/>
      <c r="B14" s="41" t="s">
        <v>14</v>
      </c>
      <c r="C14" s="20" t="s">
        <v>15</v>
      </c>
      <c r="D14" s="42">
        <v>100000</v>
      </c>
      <c r="E14" s="42">
        <v>133000</v>
      </c>
      <c r="F14" s="42">
        <v>110000</v>
      </c>
      <c r="G14" s="42">
        <v>0</v>
      </c>
      <c r="H14" s="42">
        <f>F14+G14</f>
        <v>110000</v>
      </c>
      <c r="I14" s="45">
        <f>H14/E14</f>
        <v>0.8270676691729323</v>
      </c>
      <c r="J14" s="84">
        <f t="shared" si="0"/>
        <v>127842.82</v>
      </c>
      <c r="K14" s="76">
        <f>'wydatki majatkowe'!J15</f>
        <v>0</v>
      </c>
      <c r="L14" s="76">
        <f>'wydatki bieżące'!J16</f>
        <v>127842.82</v>
      </c>
      <c r="M14" s="85"/>
      <c r="N14" s="75"/>
      <c r="O14" s="75"/>
    </row>
    <row r="15" spans="1:17" s="47" customFormat="1" ht="9.75" hidden="1">
      <c r="A15" s="46"/>
      <c r="B15" s="46" t="s">
        <v>14</v>
      </c>
      <c r="C15" s="47" t="s">
        <v>104</v>
      </c>
      <c r="D15" s="48"/>
      <c r="E15" s="48">
        <v>4000</v>
      </c>
      <c r="F15" s="48">
        <v>16500</v>
      </c>
      <c r="G15" s="48">
        <v>0</v>
      </c>
      <c r="H15" s="48">
        <f>F15+G15</f>
        <v>16500</v>
      </c>
      <c r="I15" s="49">
        <v>0</v>
      </c>
      <c r="J15" s="84">
        <f t="shared" si="0"/>
        <v>0</v>
      </c>
      <c r="K15" s="76">
        <f>'wydatki majatkowe'!J16</f>
        <v>0</v>
      </c>
      <c r="L15" s="76">
        <f>'wydatki bieżące'!J17</f>
        <v>0</v>
      </c>
      <c r="M15" s="86"/>
      <c r="N15" s="83"/>
      <c r="O15" s="83"/>
      <c r="Q15" s="70"/>
    </row>
    <row r="16" spans="1:15" ht="21" customHeight="1">
      <c r="A16" s="134" t="s">
        <v>231</v>
      </c>
      <c r="B16" s="135"/>
      <c r="C16" s="136" t="s">
        <v>232</v>
      </c>
      <c r="D16" s="137">
        <f>SUM(D17:D20)</f>
        <v>12008200</v>
      </c>
      <c r="E16" s="137">
        <f>E17+E18+E19+E20</f>
        <v>29522790</v>
      </c>
      <c r="F16" s="137">
        <f>F17+F18+F19+F20</f>
        <v>7983650</v>
      </c>
      <c r="G16" s="137">
        <f>G17+G18+G19+G20</f>
        <v>5400000</v>
      </c>
      <c r="H16" s="137">
        <f>H17+H18+H19+H20</f>
        <v>13383650</v>
      </c>
      <c r="I16" s="138">
        <f aca="true" t="shared" si="1" ref="I16:I21">H16/E16</f>
        <v>0.45333283202569946</v>
      </c>
      <c r="J16" s="140">
        <f t="shared" si="0"/>
        <v>1000</v>
      </c>
      <c r="K16" s="79">
        <f>SUM(K17)</f>
        <v>0</v>
      </c>
      <c r="L16" s="79">
        <f>SUM(L17)</f>
        <v>1000</v>
      </c>
      <c r="M16" s="85"/>
      <c r="N16" s="75"/>
      <c r="O16" s="75"/>
    </row>
    <row r="17" spans="1:15" ht="12" customHeight="1">
      <c r="A17" s="50"/>
      <c r="B17" s="93" t="s">
        <v>233</v>
      </c>
      <c r="C17" s="20" t="s">
        <v>15</v>
      </c>
      <c r="D17" s="53">
        <v>1977500</v>
      </c>
      <c r="E17" s="54">
        <v>4770000</v>
      </c>
      <c r="F17" s="53">
        <v>1200000</v>
      </c>
      <c r="G17" s="53">
        <v>900000</v>
      </c>
      <c r="H17" s="55">
        <f>G17+F17</f>
        <v>2100000</v>
      </c>
      <c r="I17" s="43">
        <f t="shared" si="1"/>
        <v>0.44025157232704404</v>
      </c>
      <c r="J17" s="84">
        <f t="shared" si="0"/>
        <v>1000</v>
      </c>
      <c r="K17" s="76">
        <f>'wydatki majatkowe'!J18</f>
        <v>0</v>
      </c>
      <c r="L17" s="76">
        <f>'wydatki bieżące'!J19</f>
        <v>1000</v>
      </c>
      <c r="M17" s="85"/>
      <c r="N17" s="75"/>
      <c r="O17" s="75"/>
    </row>
    <row r="18" spans="1:15" ht="21" customHeight="1">
      <c r="A18" s="134" t="s">
        <v>227</v>
      </c>
      <c r="B18" s="135"/>
      <c r="C18" s="141" t="s">
        <v>228</v>
      </c>
      <c r="D18" s="137">
        <f>SUM(D19:D22)</f>
        <v>6004100</v>
      </c>
      <c r="E18" s="137">
        <f>E19+E20+E21+E22</f>
        <v>14815160</v>
      </c>
      <c r="F18" s="137">
        <f>F19+F20+F21+F22</f>
        <v>4037500</v>
      </c>
      <c r="G18" s="137">
        <f>G19+G20+G21+G22</f>
        <v>2700000</v>
      </c>
      <c r="H18" s="137">
        <f>H19+H20+H21+H22</f>
        <v>6737500</v>
      </c>
      <c r="I18" s="138">
        <f t="shared" si="1"/>
        <v>0.4547706538437654</v>
      </c>
      <c r="J18" s="140">
        <f t="shared" si="0"/>
        <v>40250</v>
      </c>
      <c r="K18" s="79">
        <f>SUM(K19)</f>
        <v>0</v>
      </c>
      <c r="L18" s="79">
        <f>SUM(L19)</f>
        <v>40250</v>
      </c>
      <c r="M18" s="85"/>
      <c r="N18" s="75"/>
      <c r="O18" s="75"/>
    </row>
    <row r="19" spans="1:15" ht="12" customHeight="1">
      <c r="A19" s="50"/>
      <c r="B19" s="93" t="s">
        <v>229</v>
      </c>
      <c r="C19" s="20" t="s">
        <v>230</v>
      </c>
      <c r="D19" s="53">
        <v>1977500</v>
      </c>
      <c r="E19" s="54">
        <v>4770000</v>
      </c>
      <c r="F19" s="53">
        <v>1200000</v>
      </c>
      <c r="G19" s="53">
        <v>900000</v>
      </c>
      <c r="H19" s="55">
        <f>G19+F19</f>
        <v>2100000</v>
      </c>
      <c r="I19" s="43">
        <f t="shared" si="1"/>
        <v>0.44025157232704404</v>
      </c>
      <c r="J19" s="84">
        <f t="shared" si="0"/>
        <v>40250</v>
      </c>
      <c r="K19" s="76">
        <f>'wydatki majatkowe'!J20</f>
        <v>0</v>
      </c>
      <c r="L19" s="76">
        <f>'wydatki bieżące'!J21</f>
        <v>40250</v>
      </c>
      <c r="M19" s="85"/>
      <c r="N19" s="75"/>
      <c r="O19" s="75"/>
    </row>
    <row r="20" spans="1:15" ht="21" customHeight="1">
      <c r="A20" s="134" t="s">
        <v>16</v>
      </c>
      <c r="B20" s="135"/>
      <c r="C20" s="136" t="s">
        <v>17</v>
      </c>
      <c r="D20" s="137">
        <f>SUM(D21:D24)</f>
        <v>2049100</v>
      </c>
      <c r="E20" s="137">
        <f>E21+E22+E23+E24</f>
        <v>5167630</v>
      </c>
      <c r="F20" s="137">
        <f>F21+F22+F23+F24</f>
        <v>1546150</v>
      </c>
      <c r="G20" s="137">
        <f>G21+G22+G23+G24</f>
        <v>900000</v>
      </c>
      <c r="H20" s="137">
        <f>H21+H22+H23+H24</f>
        <v>2446150</v>
      </c>
      <c r="I20" s="138">
        <f t="shared" si="1"/>
        <v>0.47336012833736163</v>
      </c>
      <c r="J20" s="140">
        <f t="shared" si="0"/>
        <v>3485184</v>
      </c>
      <c r="K20" s="79">
        <f>SUM(K21:K24)</f>
        <v>1975184</v>
      </c>
      <c r="L20" s="79">
        <f>SUM(L21:L24)</f>
        <v>1510000</v>
      </c>
      <c r="M20" s="85"/>
      <c r="N20" s="75"/>
      <c r="O20" s="75"/>
    </row>
    <row r="21" spans="1:15" ht="12" customHeight="1">
      <c r="A21" s="50"/>
      <c r="B21" s="93" t="s">
        <v>197</v>
      </c>
      <c r="C21" s="94" t="s">
        <v>200</v>
      </c>
      <c r="D21" s="53">
        <v>1977500</v>
      </c>
      <c r="E21" s="54">
        <v>4770000</v>
      </c>
      <c r="F21" s="53">
        <v>1200000</v>
      </c>
      <c r="G21" s="53">
        <v>900000</v>
      </c>
      <c r="H21" s="55">
        <f>G21+F21</f>
        <v>2100000</v>
      </c>
      <c r="I21" s="43">
        <f t="shared" si="1"/>
        <v>0.44025157232704404</v>
      </c>
      <c r="J21" s="84">
        <f t="shared" si="0"/>
        <v>420000</v>
      </c>
      <c r="K21" s="76">
        <f>'wydatki majatkowe'!J22</f>
        <v>0</v>
      </c>
      <c r="L21" s="76">
        <f>'wydatki bieżące'!J23</f>
        <v>420000</v>
      </c>
      <c r="M21" s="85"/>
      <c r="N21" s="75"/>
      <c r="O21" s="75"/>
    </row>
    <row r="22" spans="1:15" s="47" customFormat="1" ht="12" customHeight="1">
      <c r="A22" s="56"/>
      <c r="B22" s="93" t="s">
        <v>198</v>
      </c>
      <c r="C22" s="94" t="s">
        <v>201</v>
      </c>
      <c r="D22" s="57"/>
      <c r="E22" s="57">
        <v>107530</v>
      </c>
      <c r="F22" s="57">
        <v>91350</v>
      </c>
      <c r="G22" s="57">
        <v>0</v>
      </c>
      <c r="H22" s="57">
        <f>G22+F22</f>
        <v>91350</v>
      </c>
      <c r="I22" s="49">
        <v>0</v>
      </c>
      <c r="J22" s="84">
        <f t="shared" si="0"/>
        <v>600000</v>
      </c>
      <c r="K22" s="76">
        <f>'wydatki majatkowe'!J23</f>
        <v>600000</v>
      </c>
      <c r="L22" s="76">
        <f>'wydatki bieżące'!J24</f>
        <v>0</v>
      </c>
      <c r="M22" s="86"/>
      <c r="N22" s="83"/>
      <c r="O22" s="83"/>
    </row>
    <row r="23" spans="1:15" ht="12" customHeight="1">
      <c r="A23" s="51"/>
      <c r="B23" s="93" t="s">
        <v>199</v>
      </c>
      <c r="C23" s="94" t="s">
        <v>202</v>
      </c>
      <c r="D23" s="53"/>
      <c r="E23" s="53">
        <v>100000</v>
      </c>
      <c r="F23" s="53">
        <v>80000</v>
      </c>
      <c r="G23" s="53">
        <v>0</v>
      </c>
      <c r="H23" s="53">
        <f>G23+F23</f>
        <v>80000</v>
      </c>
      <c r="I23" s="45">
        <f aca="true" t="shared" si="2" ref="I23:I28">H23/E23</f>
        <v>0.8</v>
      </c>
      <c r="J23" s="84">
        <f t="shared" si="0"/>
        <v>1275184</v>
      </c>
      <c r="K23" s="76">
        <f>'wydatki majatkowe'!J24</f>
        <v>1275184</v>
      </c>
      <c r="L23" s="76">
        <f>'wydatki bieżące'!J25</f>
        <v>0</v>
      </c>
      <c r="M23" s="85"/>
      <c r="N23" s="75"/>
      <c r="O23" s="75"/>
    </row>
    <row r="24" spans="1:15" ht="12" customHeight="1">
      <c r="A24" s="40"/>
      <c r="B24" s="93" t="s">
        <v>18</v>
      </c>
      <c r="C24" s="94" t="s">
        <v>19</v>
      </c>
      <c r="D24" s="42">
        <v>71600</v>
      </c>
      <c r="E24" s="42">
        <v>190100</v>
      </c>
      <c r="F24" s="42">
        <v>174800</v>
      </c>
      <c r="G24" s="42">
        <v>0</v>
      </c>
      <c r="H24" s="53">
        <f>G24+F24</f>
        <v>174800</v>
      </c>
      <c r="I24" s="45">
        <f t="shared" si="2"/>
        <v>0.9195160441872698</v>
      </c>
      <c r="J24" s="84">
        <f t="shared" si="0"/>
        <v>1190000</v>
      </c>
      <c r="K24" s="76">
        <f>'wydatki majatkowe'!J25</f>
        <v>100000</v>
      </c>
      <c r="L24" s="76">
        <f>'wydatki bieżące'!J26</f>
        <v>1090000</v>
      </c>
      <c r="M24" s="85"/>
      <c r="N24" s="75"/>
      <c r="O24" s="75"/>
    </row>
    <row r="25" spans="1:15" ht="21" customHeight="1">
      <c r="A25" s="134" t="s">
        <v>221</v>
      </c>
      <c r="B25" s="135"/>
      <c r="C25" s="136" t="s">
        <v>222</v>
      </c>
      <c r="D25" s="137">
        <f>SUM(D26:D29)</f>
        <v>12519700</v>
      </c>
      <c r="E25" s="137">
        <f>E26+E27+E28+E29</f>
        <v>17058800</v>
      </c>
      <c r="F25" s="137">
        <f>F26+F27+F28+F29</f>
        <v>11026000</v>
      </c>
      <c r="G25" s="137">
        <f>G26+G27+G28+G29</f>
        <v>5060000</v>
      </c>
      <c r="H25" s="137">
        <f>H26+H27+H28+H29</f>
        <v>16086000</v>
      </c>
      <c r="I25" s="138">
        <f t="shared" si="2"/>
        <v>0.9429737144465027</v>
      </c>
      <c r="J25" s="140">
        <f>K25+L25</f>
        <v>45000</v>
      </c>
      <c r="K25" s="79">
        <f>SUM(K26)</f>
        <v>45000</v>
      </c>
      <c r="L25" s="79">
        <f>SUM(L26)</f>
        <v>0</v>
      </c>
      <c r="M25" s="85"/>
      <c r="N25" s="75"/>
      <c r="O25" s="75"/>
    </row>
    <row r="26" spans="1:15" ht="12" customHeight="1">
      <c r="A26" s="50"/>
      <c r="B26" s="93" t="s">
        <v>223</v>
      </c>
      <c r="C26" s="20" t="s">
        <v>15</v>
      </c>
      <c r="D26" s="53">
        <v>1977500</v>
      </c>
      <c r="E26" s="54">
        <v>4770000</v>
      </c>
      <c r="F26" s="53">
        <v>1200000</v>
      </c>
      <c r="G26" s="53">
        <v>900000</v>
      </c>
      <c r="H26" s="55">
        <f>G26+F26</f>
        <v>2100000</v>
      </c>
      <c r="I26" s="43">
        <f t="shared" si="2"/>
        <v>0.44025157232704404</v>
      </c>
      <c r="J26" s="84">
        <f>K26+L26</f>
        <v>45000</v>
      </c>
      <c r="K26" s="76">
        <f>'wydatki majatkowe'!J27</f>
        <v>45000</v>
      </c>
      <c r="L26" s="76">
        <f>'wydatki bieżące'!J28</f>
        <v>0</v>
      </c>
      <c r="M26" s="85"/>
      <c r="N26" s="75"/>
      <c r="O26" s="75"/>
    </row>
    <row r="27" spans="1:15" ht="18" customHeight="1">
      <c r="A27" s="134" t="s">
        <v>20</v>
      </c>
      <c r="B27" s="135"/>
      <c r="C27" s="136" t="s">
        <v>21</v>
      </c>
      <c r="D27" s="137">
        <f>SUM(D28:D30)</f>
        <v>5578600</v>
      </c>
      <c r="E27" s="137">
        <f>SUM(E28:E30)</f>
        <v>6564400</v>
      </c>
      <c r="F27" s="137">
        <f>SUM(F28:F30)</f>
        <v>5313000</v>
      </c>
      <c r="G27" s="137">
        <f>SUM(G28:G30)</f>
        <v>2080000</v>
      </c>
      <c r="H27" s="137">
        <f>SUM(H28:H30)</f>
        <v>7393000</v>
      </c>
      <c r="I27" s="138">
        <f t="shared" si="2"/>
        <v>1.1262263116202547</v>
      </c>
      <c r="J27" s="140">
        <f t="shared" si="0"/>
        <v>746980</v>
      </c>
      <c r="K27" s="79">
        <f>SUM(K28:K30)</f>
        <v>380000</v>
      </c>
      <c r="L27" s="79">
        <f>SUM(L28:L30)</f>
        <v>366980</v>
      </c>
      <c r="M27" s="85"/>
      <c r="N27" s="75"/>
      <c r="O27" s="75"/>
    </row>
    <row r="28" spans="1:15" ht="9.75" hidden="1">
      <c r="A28" s="40"/>
      <c r="B28" s="41" t="s">
        <v>22</v>
      </c>
      <c r="C28" s="20" t="s">
        <v>23</v>
      </c>
      <c r="D28" s="42">
        <v>4963600</v>
      </c>
      <c r="E28" s="42">
        <v>5712400</v>
      </c>
      <c r="F28" s="42">
        <v>4500000</v>
      </c>
      <c r="G28" s="42">
        <v>2080000</v>
      </c>
      <c r="H28" s="42">
        <f aca="true" t="shared" si="3" ref="H28:H33">G28+F28</f>
        <v>6580000</v>
      </c>
      <c r="I28" s="43">
        <f t="shared" si="2"/>
        <v>1.151880120439745</v>
      </c>
      <c r="J28" s="84">
        <f t="shared" si="0"/>
        <v>0</v>
      </c>
      <c r="K28" s="76">
        <f>'wydatki majatkowe'!J29</f>
        <v>0</v>
      </c>
      <c r="L28" s="76">
        <f>'wydatki bieżące'!J30</f>
        <v>0</v>
      </c>
      <c r="M28" s="85"/>
      <c r="N28" s="75"/>
      <c r="O28" s="75"/>
    </row>
    <row r="29" spans="1:15" ht="9.75" hidden="1">
      <c r="A29" s="40"/>
      <c r="B29" s="46" t="s">
        <v>22</v>
      </c>
      <c r="C29" s="47" t="s">
        <v>146</v>
      </c>
      <c r="D29" s="42"/>
      <c r="E29" s="48">
        <v>12000</v>
      </c>
      <c r="F29" s="48">
        <v>13000</v>
      </c>
      <c r="G29" s="48">
        <v>0</v>
      </c>
      <c r="H29" s="48">
        <f t="shared" si="3"/>
        <v>13000</v>
      </c>
      <c r="I29" s="49"/>
      <c r="J29" s="84">
        <f t="shared" si="0"/>
        <v>0</v>
      </c>
      <c r="K29" s="76">
        <f>'wydatki majatkowe'!J30</f>
        <v>0</v>
      </c>
      <c r="L29" s="76">
        <f>'wydatki bieżące'!J31</f>
        <v>0</v>
      </c>
      <c r="M29" s="85"/>
      <c r="N29" s="75"/>
      <c r="O29" s="75"/>
    </row>
    <row r="30" spans="1:15" ht="9.75">
      <c r="A30" s="40"/>
      <c r="B30" s="41" t="s">
        <v>24</v>
      </c>
      <c r="C30" s="20" t="s">
        <v>25</v>
      </c>
      <c r="D30" s="42">
        <v>615000</v>
      </c>
      <c r="E30" s="42">
        <v>840000</v>
      </c>
      <c r="F30" s="42">
        <v>800000</v>
      </c>
      <c r="G30" s="42">
        <v>0</v>
      </c>
      <c r="H30" s="42">
        <f t="shared" si="3"/>
        <v>800000</v>
      </c>
      <c r="I30" s="45">
        <f aca="true" t="shared" si="4" ref="I30:I38">H30/E30</f>
        <v>0.9523809523809523</v>
      </c>
      <c r="J30" s="84">
        <f t="shared" si="0"/>
        <v>746980</v>
      </c>
      <c r="K30" s="76">
        <f>'wydatki majatkowe'!J31</f>
        <v>380000</v>
      </c>
      <c r="L30" s="76">
        <f>'wydatki bieżące'!J32</f>
        <v>366980</v>
      </c>
      <c r="M30" s="85"/>
      <c r="N30" s="75"/>
      <c r="O30" s="75"/>
    </row>
    <row r="31" spans="1:15" ht="20.25" customHeight="1">
      <c r="A31" s="134" t="s">
        <v>26</v>
      </c>
      <c r="B31" s="135"/>
      <c r="C31" s="136" t="s">
        <v>27</v>
      </c>
      <c r="D31" s="137">
        <f>SUM(D32:D33)</f>
        <v>332000</v>
      </c>
      <c r="E31" s="137">
        <f>E32+E33</f>
        <v>471000</v>
      </c>
      <c r="F31" s="137">
        <f>F32+F33</f>
        <v>740000</v>
      </c>
      <c r="G31" s="137">
        <f>G32+G33</f>
        <v>0</v>
      </c>
      <c r="H31" s="137">
        <f t="shared" si="3"/>
        <v>740000</v>
      </c>
      <c r="I31" s="138">
        <f t="shared" si="4"/>
        <v>1.5711252653927814</v>
      </c>
      <c r="J31" s="140">
        <f t="shared" si="0"/>
        <v>275000</v>
      </c>
      <c r="K31" s="79">
        <f>SUM(K32:K33)</f>
        <v>0</v>
      </c>
      <c r="L31" s="79">
        <f>SUM(L32:L33)</f>
        <v>275000</v>
      </c>
      <c r="M31" s="85"/>
      <c r="N31" s="75"/>
      <c r="O31" s="75"/>
    </row>
    <row r="32" spans="1:15" ht="12" customHeight="1">
      <c r="A32" s="50"/>
      <c r="B32" s="51" t="s">
        <v>28</v>
      </c>
      <c r="C32" s="52" t="s">
        <v>29</v>
      </c>
      <c r="D32" s="53">
        <v>205000</v>
      </c>
      <c r="E32" s="53">
        <v>420000</v>
      </c>
      <c r="F32" s="53">
        <v>700000</v>
      </c>
      <c r="G32" s="53">
        <v>0</v>
      </c>
      <c r="H32" s="53">
        <f t="shared" si="3"/>
        <v>700000</v>
      </c>
      <c r="I32" s="43">
        <f t="shared" si="4"/>
        <v>1.6666666666666667</v>
      </c>
      <c r="J32" s="84">
        <f t="shared" si="0"/>
        <v>200000</v>
      </c>
      <c r="K32" s="76">
        <f>'wydatki majatkowe'!J33</f>
        <v>0</v>
      </c>
      <c r="L32" s="76">
        <f>'wydatki bieżące'!J34</f>
        <v>200000</v>
      </c>
      <c r="M32" s="85"/>
      <c r="N32" s="75"/>
      <c r="O32" s="75"/>
    </row>
    <row r="33" spans="1:15" ht="9.75" customHeight="1">
      <c r="A33" s="40"/>
      <c r="B33" s="41" t="s">
        <v>203</v>
      </c>
      <c r="C33" s="20" t="s">
        <v>204</v>
      </c>
      <c r="D33" s="42">
        <v>127000</v>
      </c>
      <c r="E33" s="42">
        <v>51000</v>
      </c>
      <c r="F33" s="42">
        <v>40000</v>
      </c>
      <c r="G33" s="42">
        <v>0</v>
      </c>
      <c r="H33" s="42">
        <f t="shared" si="3"/>
        <v>40000</v>
      </c>
      <c r="I33" s="45">
        <f t="shared" si="4"/>
        <v>0.7843137254901961</v>
      </c>
      <c r="J33" s="84">
        <f t="shared" si="0"/>
        <v>75000</v>
      </c>
      <c r="K33" s="76">
        <f>'wydatki majatkowe'!J34</f>
        <v>0</v>
      </c>
      <c r="L33" s="76">
        <f>'wydatki bieżące'!J35</f>
        <v>75000</v>
      </c>
      <c r="M33" s="85"/>
      <c r="N33" s="75"/>
      <c r="O33" s="75"/>
    </row>
    <row r="34" spans="1:15" ht="21" customHeight="1">
      <c r="A34" s="134" t="s">
        <v>224</v>
      </c>
      <c r="B34" s="135"/>
      <c r="C34" s="136" t="s">
        <v>225</v>
      </c>
      <c r="D34" s="137">
        <f>SUM(D35:D38)</f>
        <v>8904096</v>
      </c>
      <c r="E34" s="137">
        <f>E35+E36+E37+E38</f>
        <v>15057864</v>
      </c>
      <c r="F34" s="137">
        <f>F35+F36+F37+F38</f>
        <v>10654324</v>
      </c>
      <c r="G34" s="137">
        <f>G35+G36+G37+G38</f>
        <v>1304000</v>
      </c>
      <c r="H34" s="137">
        <f>H35+H36+H37+H38</f>
        <v>11958324</v>
      </c>
      <c r="I34" s="138">
        <f>H34/E34</f>
        <v>0.7941580558836233</v>
      </c>
      <c r="J34" s="140">
        <f t="shared" si="0"/>
        <v>18500</v>
      </c>
      <c r="K34" s="79">
        <f>SUM(K35)</f>
        <v>12000</v>
      </c>
      <c r="L34" s="79">
        <f>SUM(L35)</f>
        <v>6500</v>
      </c>
      <c r="M34" s="85"/>
      <c r="N34" s="75"/>
      <c r="O34" s="75"/>
    </row>
    <row r="35" spans="1:15" ht="12" customHeight="1">
      <c r="A35" s="50"/>
      <c r="B35" s="93" t="s">
        <v>226</v>
      </c>
      <c r="C35" s="20" t="s">
        <v>15</v>
      </c>
      <c r="D35" s="53">
        <v>1977500</v>
      </c>
      <c r="E35" s="54">
        <v>4770000</v>
      </c>
      <c r="F35" s="53">
        <v>1200000</v>
      </c>
      <c r="G35" s="53">
        <v>900000</v>
      </c>
      <c r="H35" s="55">
        <f>G35+F35</f>
        <v>2100000</v>
      </c>
      <c r="I35" s="43">
        <f>H35/E35</f>
        <v>0.44025157232704404</v>
      </c>
      <c r="J35" s="84">
        <f t="shared" si="0"/>
        <v>18500</v>
      </c>
      <c r="K35" s="76">
        <f>'wydatki majatkowe'!J36</f>
        <v>12000</v>
      </c>
      <c r="L35" s="76">
        <f>'wydatki bieżące'!J37</f>
        <v>6500</v>
      </c>
      <c r="M35" s="85"/>
      <c r="N35" s="75"/>
      <c r="O35" s="75"/>
    </row>
    <row r="36" spans="1:15" ht="21" customHeight="1">
      <c r="A36" s="134" t="s">
        <v>30</v>
      </c>
      <c r="B36" s="135"/>
      <c r="C36" s="136" t="s">
        <v>31</v>
      </c>
      <c r="D36" s="137">
        <f>SUM(D37:D42)</f>
        <v>6360948</v>
      </c>
      <c r="E36" s="137">
        <f>SUM(E37:E42)</f>
        <v>9829837</v>
      </c>
      <c r="F36" s="137">
        <f>SUM(F37:F42)</f>
        <v>9006297</v>
      </c>
      <c r="G36" s="137">
        <f>SUM(G37:G42)</f>
        <v>404000</v>
      </c>
      <c r="H36" s="137">
        <f>SUM(H37:H42)</f>
        <v>9410297</v>
      </c>
      <c r="I36" s="138">
        <f t="shared" si="4"/>
        <v>0.9573197398898883</v>
      </c>
      <c r="J36" s="140">
        <f t="shared" si="0"/>
        <v>3332404</v>
      </c>
      <c r="K36" s="79">
        <f>SUM(K37:K42)</f>
        <v>45000</v>
      </c>
      <c r="L36" s="79">
        <f>SUM(L37:L42)</f>
        <v>3287404</v>
      </c>
      <c r="M36" s="85"/>
      <c r="N36" s="75"/>
      <c r="O36" s="75"/>
    </row>
    <row r="37" spans="1:15" ht="9.75">
      <c r="A37" s="40"/>
      <c r="B37" s="41" t="s">
        <v>32</v>
      </c>
      <c r="C37" s="20" t="s">
        <v>33</v>
      </c>
      <c r="D37" s="42">
        <v>155348</v>
      </c>
      <c r="E37" s="42">
        <v>148027</v>
      </c>
      <c r="F37" s="42">
        <v>148027</v>
      </c>
      <c r="G37" s="42">
        <v>0</v>
      </c>
      <c r="H37" s="42">
        <f>G37+F37</f>
        <v>148027</v>
      </c>
      <c r="I37" s="43">
        <f t="shared" si="4"/>
        <v>1</v>
      </c>
      <c r="J37" s="84">
        <f t="shared" si="0"/>
        <v>42949</v>
      </c>
      <c r="K37" s="76">
        <f>'wydatki majatkowe'!J38</f>
        <v>0</v>
      </c>
      <c r="L37" s="76">
        <f>'wydatki bieżące'!J39</f>
        <v>42949</v>
      </c>
      <c r="M37" s="85"/>
      <c r="N37" s="75"/>
      <c r="O37" s="75"/>
    </row>
    <row r="38" spans="1:15" ht="9.75">
      <c r="A38" s="40"/>
      <c r="B38" s="41" t="s">
        <v>34</v>
      </c>
      <c r="C38" s="58" t="s">
        <v>35</v>
      </c>
      <c r="D38" s="42">
        <v>410300</v>
      </c>
      <c r="E38" s="42">
        <v>310000</v>
      </c>
      <c r="F38" s="42">
        <v>300000</v>
      </c>
      <c r="G38" s="42">
        <v>0</v>
      </c>
      <c r="H38" s="42">
        <f>G38+F38</f>
        <v>300000</v>
      </c>
      <c r="I38" s="45">
        <f t="shared" si="4"/>
        <v>0.967741935483871</v>
      </c>
      <c r="J38" s="84">
        <f t="shared" si="0"/>
        <v>300000</v>
      </c>
      <c r="K38" s="76">
        <f>'wydatki majatkowe'!J39</f>
        <v>13000</v>
      </c>
      <c r="L38" s="76">
        <f>'wydatki bieżące'!J40</f>
        <v>287000</v>
      </c>
      <c r="M38" s="85"/>
      <c r="N38" s="75"/>
      <c r="O38" s="75"/>
    </row>
    <row r="39" spans="1:15" s="47" customFormat="1" ht="9.75">
      <c r="A39" s="46"/>
      <c r="B39" s="41" t="s">
        <v>36</v>
      </c>
      <c r="C39" s="58" t="s">
        <v>138</v>
      </c>
      <c r="D39" s="48"/>
      <c r="E39" s="48">
        <v>27810</v>
      </c>
      <c r="F39" s="48">
        <v>30540</v>
      </c>
      <c r="G39" s="48">
        <v>0</v>
      </c>
      <c r="H39" s="48">
        <f>G39+F39</f>
        <v>30540</v>
      </c>
      <c r="I39" s="49">
        <v>0</v>
      </c>
      <c r="J39" s="84">
        <f t="shared" si="0"/>
        <v>2731300</v>
      </c>
      <c r="K39" s="76">
        <f>'wydatki majatkowe'!J40</f>
        <v>32000</v>
      </c>
      <c r="L39" s="76">
        <f>'wydatki bieżące'!J41</f>
        <v>2699300</v>
      </c>
      <c r="M39" s="86"/>
      <c r="N39" s="83"/>
      <c r="O39" s="83"/>
    </row>
    <row r="40" spans="1:15" s="47" customFormat="1" ht="9.75">
      <c r="A40" s="46"/>
      <c r="B40" s="41" t="s">
        <v>283</v>
      </c>
      <c r="C40" s="58" t="s">
        <v>284</v>
      </c>
      <c r="D40" s="48"/>
      <c r="E40" s="48"/>
      <c r="F40" s="48"/>
      <c r="G40" s="48"/>
      <c r="H40" s="48"/>
      <c r="I40" s="49"/>
      <c r="J40" s="84">
        <f t="shared" si="0"/>
        <v>24155</v>
      </c>
      <c r="K40" s="76">
        <f>'wydatki majatkowe'!J41</f>
        <v>0</v>
      </c>
      <c r="L40" s="76">
        <f>'wydatki bieżące'!J42</f>
        <v>24155</v>
      </c>
      <c r="M40" s="86"/>
      <c r="N40" s="83"/>
      <c r="O40" s="83"/>
    </row>
    <row r="41" spans="1:15" ht="9.75">
      <c r="A41" s="40"/>
      <c r="B41" s="41" t="s">
        <v>205</v>
      </c>
      <c r="C41" s="58" t="s">
        <v>206</v>
      </c>
      <c r="D41" s="42">
        <v>5484300</v>
      </c>
      <c r="E41" s="42">
        <v>8741000</v>
      </c>
      <c r="F41" s="42">
        <v>7985730</v>
      </c>
      <c r="G41" s="42">
        <v>404000</v>
      </c>
      <c r="H41" s="42">
        <f>G41+F41</f>
        <v>8389730</v>
      </c>
      <c r="I41" s="45">
        <f>H41/E41</f>
        <v>0.9598135224802654</v>
      </c>
      <c r="J41" s="84">
        <f t="shared" si="0"/>
        <v>88500</v>
      </c>
      <c r="K41" s="76">
        <f>'wydatki majatkowe'!J42</f>
        <v>0</v>
      </c>
      <c r="L41" s="76">
        <f>'wydatki bieżące'!J43</f>
        <v>88500</v>
      </c>
      <c r="M41" s="85"/>
      <c r="N41" s="75"/>
      <c r="O41" s="75"/>
    </row>
    <row r="42" spans="1:15" ht="9.75">
      <c r="A42" s="40"/>
      <c r="B42" s="41" t="s">
        <v>38</v>
      </c>
      <c r="C42" s="58" t="s">
        <v>15</v>
      </c>
      <c r="D42" s="42">
        <v>311000</v>
      </c>
      <c r="E42" s="42">
        <v>603000</v>
      </c>
      <c r="F42" s="42">
        <v>542000</v>
      </c>
      <c r="G42" s="42">
        <v>0</v>
      </c>
      <c r="H42" s="42">
        <f>G42+F42</f>
        <v>542000</v>
      </c>
      <c r="I42" s="45">
        <f>H42/E42</f>
        <v>0.8988391376451078</v>
      </c>
      <c r="J42" s="84">
        <f t="shared" si="0"/>
        <v>145500</v>
      </c>
      <c r="K42" s="76">
        <f>'wydatki majatkowe'!J43</f>
        <v>0</v>
      </c>
      <c r="L42" s="76">
        <f>'wydatki bieżące'!J44</f>
        <v>145500</v>
      </c>
      <c r="M42" s="85"/>
      <c r="N42" s="75"/>
      <c r="O42" s="75"/>
    </row>
    <row r="43" spans="1:15" ht="19.5" customHeight="1">
      <c r="A43" s="142" t="s">
        <v>39</v>
      </c>
      <c r="B43" s="143"/>
      <c r="C43" s="144" t="s">
        <v>40</v>
      </c>
      <c r="D43" s="145"/>
      <c r="E43" s="145"/>
      <c r="F43" s="145"/>
      <c r="G43" s="145"/>
      <c r="H43" s="145"/>
      <c r="I43" s="146"/>
      <c r="J43" s="147"/>
      <c r="K43" s="76"/>
      <c r="L43" s="76"/>
      <c r="M43" s="85"/>
      <c r="N43" s="75"/>
      <c r="O43" s="75"/>
    </row>
    <row r="44" spans="1:15" ht="11.25">
      <c r="A44" s="134"/>
      <c r="B44" s="135"/>
      <c r="C44" s="148" t="s">
        <v>41</v>
      </c>
      <c r="D44" s="137">
        <f>D47</f>
        <v>6000</v>
      </c>
      <c r="E44" s="137">
        <f>E47</f>
        <v>7400</v>
      </c>
      <c r="F44" s="137">
        <f>F47</f>
        <v>7400</v>
      </c>
      <c r="G44" s="137">
        <f>G47</f>
        <v>0</v>
      </c>
      <c r="H44" s="137">
        <f>H47</f>
        <v>7400</v>
      </c>
      <c r="I44" s="138">
        <f>H44/E44</f>
        <v>1</v>
      </c>
      <c r="J44" s="140">
        <f t="shared" si="0"/>
        <v>3148</v>
      </c>
      <c r="K44" s="79">
        <f>SUM(K45:K47)</f>
        <v>0</v>
      </c>
      <c r="L44" s="79">
        <f>SUM(L45:L47)</f>
        <v>3148</v>
      </c>
      <c r="M44" s="85"/>
      <c r="N44" s="75"/>
      <c r="O44" s="75"/>
    </row>
    <row r="45" spans="1:15" ht="9.75">
      <c r="A45" s="40"/>
      <c r="B45" s="41" t="s">
        <v>42</v>
      </c>
      <c r="C45" s="58" t="s">
        <v>147</v>
      </c>
      <c r="D45" s="42"/>
      <c r="E45" s="42"/>
      <c r="F45" s="42"/>
      <c r="G45" s="42"/>
      <c r="H45" s="42"/>
      <c r="I45" s="61"/>
      <c r="J45" s="84">
        <f t="shared" si="0"/>
        <v>3000</v>
      </c>
      <c r="K45" s="76">
        <f>'wydatki majatkowe'!J46</f>
        <v>0</v>
      </c>
      <c r="L45" s="76">
        <f>'wydatki bieżące'!J47</f>
        <v>3000</v>
      </c>
      <c r="M45" s="85"/>
      <c r="N45" s="75"/>
      <c r="O45" s="75"/>
    </row>
    <row r="46" spans="1:15" ht="9.75">
      <c r="A46" s="40"/>
      <c r="B46" s="41"/>
      <c r="C46" s="58" t="s">
        <v>43</v>
      </c>
      <c r="D46" s="42"/>
      <c r="E46" s="42"/>
      <c r="F46" s="42"/>
      <c r="G46" s="42"/>
      <c r="H46" s="42"/>
      <c r="I46" s="61"/>
      <c r="J46" s="84"/>
      <c r="K46" s="76"/>
      <c r="L46" s="76"/>
      <c r="M46" s="85"/>
      <c r="N46" s="75"/>
      <c r="O46" s="75"/>
    </row>
    <row r="47" spans="1:15" ht="9.75">
      <c r="A47" s="40"/>
      <c r="B47" s="41" t="s">
        <v>293</v>
      </c>
      <c r="C47" s="20" t="s">
        <v>294</v>
      </c>
      <c r="D47" s="42">
        <v>6000</v>
      </c>
      <c r="E47" s="42">
        <v>7400</v>
      </c>
      <c r="F47" s="42">
        <v>7400</v>
      </c>
      <c r="G47" s="42">
        <v>0</v>
      </c>
      <c r="H47" s="42">
        <f>G47+F47</f>
        <v>7400</v>
      </c>
      <c r="I47" s="45">
        <f>H47/E47</f>
        <v>1</v>
      </c>
      <c r="J47" s="84">
        <f t="shared" si="0"/>
        <v>148</v>
      </c>
      <c r="K47" s="76">
        <f>'wydatki majatkowe'!J48</f>
        <v>0</v>
      </c>
      <c r="L47" s="76">
        <f>'wydatki bieżące'!J49</f>
        <v>148</v>
      </c>
      <c r="M47" s="85"/>
      <c r="N47" s="75"/>
      <c r="O47" s="75"/>
    </row>
    <row r="48" spans="1:15" ht="22.5" customHeight="1">
      <c r="A48" s="134" t="s">
        <v>44</v>
      </c>
      <c r="B48" s="135"/>
      <c r="C48" s="136" t="s">
        <v>148</v>
      </c>
      <c r="D48" s="137">
        <f>SUM(D49:D52)</f>
        <v>922900</v>
      </c>
      <c r="E48" s="137">
        <f>SUM(E49:E53)</f>
        <v>1649600</v>
      </c>
      <c r="F48" s="137">
        <f>SUM(F49:F53)</f>
        <v>1497400</v>
      </c>
      <c r="G48" s="137">
        <f>SUM(G49:G53)</f>
        <v>0</v>
      </c>
      <c r="H48" s="137">
        <f>SUM(H49:H53)</f>
        <v>1497400</v>
      </c>
      <c r="I48" s="138">
        <f aca="true" t="shared" si="5" ref="I48:I53">H48/E48</f>
        <v>0.9077352085354026</v>
      </c>
      <c r="J48" s="140">
        <f t="shared" si="0"/>
        <v>324593</v>
      </c>
      <c r="K48" s="79">
        <f>SUM(K49:K53)</f>
        <v>50000</v>
      </c>
      <c r="L48" s="79">
        <f>SUM(L49:L53)</f>
        <v>274593</v>
      </c>
      <c r="M48" s="85"/>
      <c r="N48" s="75"/>
      <c r="O48" s="75"/>
    </row>
    <row r="49" spans="1:15" ht="9.75">
      <c r="A49" s="50"/>
      <c r="B49" s="51" t="s">
        <v>273</v>
      </c>
      <c r="C49" s="52" t="s">
        <v>274</v>
      </c>
      <c r="D49" s="53">
        <v>223000</v>
      </c>
      <c r="E49" s="53">
        <v>367200</v>
      </c>
      <c r="F49" s="53">
        <v>252200</v>
      </c>
      <c r="G49" s="53">
        <v>0</v>
      </c>
      <c r="H49" s="53">
        <f>G49+F49</f>
        <v>252200</v>
      </c>
      <c r="I49" s="43">
        <f t="shared" si="5"/>
        <v>0.6868191721132898</v>
      </c>
      <c r="J49" s="84">
        <f t="shared" si="0"/>
        <v>10000</v>
      </c>
      <c r="K49" s="76">
        <f>'wydatki majatkowe'!J50</f>
        <v>0</v>
      </c>
      <c r="L49" s="76">
        <f>'wydatki bieżące'!J51</f>
        <v>10000</v>
      </c>
      <c r="M49" s="85"/>
      <c r="N49" s="75"/>
      <c r="O49" s="75"/>
    </row>
    <row r="50" spans="1:15" s="47" customFormat="1" ht="9.75">
      <c r="A50" s="56"/>
      <c r="B50" s="51" t="s">
        <v>45</v>
      </c>
      <c r="C50" s="52" t="s">
        <v>46</v>
      </c>
      <c r="D50" s="57"/>
      <c r="E50" s="57">
        <v>23500</v>
      </c>
      <c r="F50" s="57">
        <v>20500</v>
      </c>
      <c r="G50" s="57">
        <v>0</v>
      </c>
      <c r="H50" s="57">
        <f>G50+F50</f>
        <v>20500</v>
      </c>
      <c r="I50" s="49">
        <f t="shared" si="5"/>
        <v>0.8723404255319149</v>
      </c>
      <c r="J50" s="84">
        <f t="shared" si="0"/>
        <v>295395</v>
      </c>
      <c r="K50" s="76">
        <f>'wydatki majatkowe'!J51</f>
        <v>50000</v>
      </c>
      <c r="L50" s="76">
        <f>'wydatki bieżące'!J52</f>
        <v>245395</v>
      </c>
      <c r="M50" s="86"/>
      <c r="N50" s="83"/>
      <c r="O50" s="83"/>
    </row>
    <row r="51" spans="1:15" ht="9.75">
      <c r="A51" s="50"/>
      <c r="B51" s="41" t="s">
        <v>47</v>
      </c>
      <c r="C51" s="20" t="s">
        <v>48</v>
      </c>
      <c r="D51" s="42">
        <v>500</v>
      </c>
      <c r="E51" s="42">
        <v>7700</v>
      </c>
      <c r="F51" s="42">
        <v>7700</v>
      </c>
      <c r="G51" s="42">
        <v>0</v>
      </c>
      <c r="H51" s="53">
        <f>G51+F51</f>
        <v>7700</v>
      </c>
      <c r="I51" s="45">
        <f t="shared" si="5"/>
        <v>1</v>
      </c>
      <c r="J51" s="84">
        <f t="shared" si="0"/>
        <v>19150</v>
      </c>
      <c r="K51" s="76">
        <f>'wydatki majatkowe'!J52</f>
        <v>0</v>
      </c>
      <c r="L51" s="76">
        <f>'wydatki bieżące'!J53</f>
        <v>19150</v>
      </c>
      <c r="M51" s="85"/>
      <c r="N51" s="75"/>
      <c r="O51" s="75"/>
    </row>
    <row r="52" spans="1:15" ht="9.75" hidden="1">
      <c r="A52" s="40"/>
      <c r="B52" s="22">
        <v>75478</v>
      </c>
      <c r="C52" s="20" t="s">
        <v>285</v>
      </c>
      <c r="D52" s="42">
        <v>699400</v>
      </c>
      <c r="E52" s="42">
        <v>1233700</v>
      </c>
      <c r="F52" s="42">
        <v>1202000</v>
      </c>
      <c r="G52" s="42">
        <v>0</v>
      </c>
      <c r="H52" s="53">
        <f>G52+F52</f>
        <v>1202000</v>
      </c>
      <c r="I52" s="45">
        <f t="shared" si="5"/>
        <v>0.9743049363702683</v>
      </c>
      <c r="J52" s="84">
        <f t="shared" si="0"/>
        <v>48</v>
      </c>
      <c r="K52" s="76">
        <f>'wydatki majatkowe'!J53</f>
        <v>0</v>
      </c>
      <c r="L52" s="76">
        <f>'wydatki bieżące'!J54</f>
        <v>48</v>
      </c>
      <c r="M52" s="85"/>
      <c r="N52" s="75"/>
      <c r="O52" s="75"/>
    </row>
    <row r="53" spans="1:15" ht="9.75">
      <c r="A53" s="40"/>
      <c r="B53" s="22">
        <v>75495</v>
      </c>
      <c r="C53" s="20" t="s">
        <v>15</v>
      </c>
      <c r="D53" s="42"/>
      <c r="E53" s="42">
        <v>17500</v>
      </c>
      <c r="F53" s="42">
        <v>15000</v>
      </c>
      <c r="G53" s="42">
        <v>0</v>
      </c>
      <c r="H53" s="53">
        <f>G53+F53</f>
        <v>15000</v>
      </c>
      <c r="I53" s="45">
        <f t="shared" si="5"/>
        <v>0.8571428571428571</v>
      </c>
      <c r="J53" s="84">
        <f t="shared" si="0"/>
        <v>0</v>
      </c>
      <c r="K53" s="76">
        <f>'wydatki majatkowe'!J54</f>
        <v>0</v>
      </c>
      <c r="L53" s="76">
        <f>'wydatki bieżące'!J55</f>
        <v>0</v>
      </c>
      <c r="M53" s="85"/>
      <c r="N53" s="75"/>
      <c r="O53" s="75"/>
    </row>
    <row r="54" spans="1:15" ht="21" customHeight="1">
      <c r="A54" s="142" t="s">
        <v>115</v>
      </c>
      <c r="B54" s="143"/>
      <c r="C54" s="144" t="s">
        <v>116</v>
      </c>
      <c r="D54" s="149"/>
      <c r="E54" s="149"/>
      <c r="F54" s="149"/>
      <c r="G54" s="149"/>
      <c r="H54" s="149"/>
      <c r="I54" s="150"/>
      <c r="J54" s="147"/>
      <c r="K54" s="76"/>
      <c r="L54" s="76"/>
      <c r="M54" s="85"/>
      <c r="N54" s="75"/>
      <c r="O54" s="75"/>
    </row>
    <row r="55" spans="1:15" ht="11.25">
      <c r="A55" s="135"/>
      <c r="B55" s="135"/>
      <c r="C55" s="136" t="s">
        <v>117</v>
      </c>
      <c r="D55" s="149"/>
      <c r="E55" s="137">
        <f>E56</f>
        <v>50000</v>
      </c>
      <c r="F55" s="137">
        <f>F56</f>
        <v>45000</v>
      </c>
      <c r="G55" s="137">
        <f>G56</f>
        <v>0</v>
      </c>
      <c r="H55" s="137">
        <f>H56</f>
        <v>45000</v>
      </c>
      <c r="I55" s="138">
        <f>H55/E55</f>
        <v>0.9</v>
      </c>
      <c r="J55" s="140">
        <f t="shared" si="0"/>
        <v>14500</v>
      </c>
      <c r="K55" s="79">
        <f>SUM(K56:K56)</f>
        <v>0</v>
      </c>
      <c r="L55" s="79">
        <f>SUM(L56:L56)</f>
        <v>14500</v>
      </c>
      <c r="M55" s="85"/>
      <c r="N55" s="75"/>
      <c r="O55" s="75"/>
    </row>
    <row r="56" spans="1:15" ht="9.75">
      <c r="A56" s="41"/>
      <c r="B56" s="41" t="s">
        <v>118</v>
      </c>
      <c r="C56" s="58" t="s">
        <v>119</v>
      </c>
      <c r="D56" s="42"/>
      <c r="E56" s="42">
        <v>50000</v>
      </c>
      <c r="F56" s="42">
        <v>45000</v>
      </c>
      <c r="G56" s="42">
        <v>0</v>
      </c>
      <c r="H56" s="42">
        <f>G56+F56</f>
        <v>45000</v>
      </c>
      <c r="I56" s="45">
        <f>H56/E56</f>
        <v>0.9</v>
      </c>
      <c r="J56" s="84">
        <f t="shared" si="0"/>
        <v>14500</v>
      </c>
      <c r="K56" s="76">
        <f>'wydatki majatkowe'!J57</f>
        <v>0</v>
      </c>
      <c r="L56" s="76">
        <f>'wydatki bieżące'!J58</f>
        <v>14500</v>
      </c>
      <c r="M56" s="85"/>
      <c r="N56" s="75"/>
      <c r="O56" s="75"/>
    </row>
    <row r="57" spans="1:15" ht="10.5" thickBot="1">
      <c r="A57" s="41"/>
      <c r="B57" s="41"/>
      <c r="C57" s="58"/>
      <c r="D57" s="42"/>
      <c r="E57" s="42"/>
      <c r="F57" s="42"/>
      <c r="G57" s="42"/>
      <c r="H57" s="42"/>
      <c r="I57" s="45"/>
      <c r="J57" s="84"/>
      <c r="K57" s="76"/>
      <c r="L57" s="76"/>
      <c r="M57" s="85"/>
      <c r="N57" s="75"/>
      <c r="O57" s="75"/>
    </row>
    <row r="58" spans="1:15" ht="11.25" thickBot="1" thickTop="1">
      <c r="A58" s="34">
        <v>1</v>
      </c>
      <c r="B58" s="34">
        <v>2</v>
      </c>
      <c r="C58" s="34">
        <v>3</v>
      </c>
      <c r="D58" s="34"/>
      <c r="E58" s="34"/>
      <c r="F58" s="34"/>
      <c r="G58" s="34"/>
      <c r="H58" s="34"/>
      <c r="I58" s="34"/>
      <c r="J58" s="92">
        <v>4</v>
      </c>
      <c r="K58" s="34">
        <v>5</v>
      </c>
      <c r="L58" s="71">
        <v>6</v>
      </c>
      <c r="M58" s="81"/>
      <c r="N58" s="12" t="s">
        <v>279</v>
      </c>
      <c r="O58" s="82"/>
    </row>
    <row r="59" spans="1:15" ht="23.25" customHeight="1" thickTop="1">
      <c r="A59" s="134" t="s">
        <v>49</v>
      </c>
      <c r="B59" s="135"/>
      <c r="C59" s="136" t="s">
        <v>50</v>
      </c>
      <c r="D59" s="137">
        <f>SUM(D60:D61)</f>
        <v>903800</v>
      </c>
      <c r="E59" s="137">
        <f>SUM(E60:E63)</f>
        <v>1100000</v>
      </c>
      <c r="F59" s="137">
        <f>SUM(F60:F63)</f>
        <v>3100000</v>
      </c>
      <c r="G59" s="137">
        <f>SUM(G60:G63)</f>
        <v>0</v>
      </c>
      <c r="H59" s="137">
        <f>SUM(H60:H63)</f>
        <v>3100000</v>
      </c>
      <c r="I59" s="138">
        <f>H59/E59</f>
        <v>2.8181818181818183</v>
      </c>
      <c r="J59" s="139">
        <f t="shared" si="0"/>
        <v>10000</v>
      </c>
      <c r="K59" s="79">
        <f>SUM(K60:K63)</f>
        <v>0</v>
      </c>
      <c r="L59" s="79">
        <f>SUM(L60:L63)</f>
        <v>10000</v>
      </c>
      <c r="M59" s="85"/>
      <c r="N59" s="75"/>
      <c r="O59" s="75"/>
    </row>
    <row r="60" spans="1:15" ht="9.75">
      <c r="A60" s="41"/>
      <c r="B60" s="41" t="s">
        <v>51</v>
      </c>
      <c r="C60" s="58" t="s">
        <v>52</v>
      </c>
      <c r="D60" s="42"/>
      <c r="E60" s="42"/>
      <c r="F60" s="42"/>
      <c r="G60" s="42"/>
      <c r="H60" s="42"/>
      <c r="I60" s="45"/>
      <c r="J60" s="84">
        <f t="shared" si="0"/>
        <v>10000</v>
      </c>
      <c r="K60" s="76">
        <f>'wydatki majatkowe'!J62</f>
        <v>0</v>
      </c>
      <c r="L60" s="76">
        <f>'wydatki bieżące'!J60</f>
        <v>10000</v>
      </c>
      <c r="M60" s="85"/>
      <c r="N60" s="75"/>
      <c r="O60" s="75"/>
    </row>
    <row r="61" spans="1:15" ht="9.75">
      <c r="A61" s="41"/>
      <c r="B61" s="41"/>
      <c r="C61" s="58" t="s">
        <v>123</v>
      </c>
      <c r="D61" s="42">
        <v>903800</v>
      </c>
      <c r="E61" s="42">
        <v>600000</v>
      </c>
      <c r="F61" s="42">
        <v>2600000</v>
      </c>
      <c r="G61" s="42">
        <v>0</v>
      </c>
      <c r="H61" s="42">
        <f>G61+F61</f>
        <v>2600000</v>
      </c>
      <c r="I61" s="45">
        <f>H61/E61</f>
        <v>4.333333333333333</v>
      </c>
      <c r="J61" s="84"/>
      <c r="K61" s="76"/>
      <c r="L61" s="76"/>
      <c r="M61" s="85"/>
      <c r="N61" s="75"/>
      <c r="O61" s="75"/>
    </row>
    <row r="62" spans="1:15" ht="9.75" hidden="1">
      <c r="A62" s="41"/>
      <c r="B62" s="41" t="s">
        <v>120</v>
      </c>
      <c r="C62" s="58" t="s">
        <v>121</v>
      </c>
      <c r="D62" s="42"/>
      <c r="E62" s="42"/>
      <c r="F62" s="42"/>
      <c r="G62" s="42"/>
      <c r="H62" s="42"/>
      <c r="I62" s="45"/>
      <c r="J62" s="84">
        <f t="shared" si="0"/>
        <v>0</v>
      </c>
      <c r="K62" s="76">
        <f>'wydatki majatkowe'!J64</f>
        <v>0</v>
      </c>
      <c r="L62" s="76">
        <f>'wydatki bieżące'!J62</f>
        <v>0</v>
      </c>
      <c r="M62" s="85"/>
      <c r="N62" s="75"/>
      <c r="O62" s="75"/>
    </row>
    <row r="63" spans="1:15" ht="9.75" hidden="1">
      <c r="A63" s="41"/>
      <c r="B63" s="41"/>
      <c r="C63" s="58" t="s">
        <v>122</v>
      </c>
      <c r="D63" s="42"/>
      <c r="E63" s="42">
        <v>500000</v>
      </c>
      <c r="F63" s="42">
        <v>500000</v>
      </c>
      <c r="G63" s="42">
        <v>0</v>
      </c>
      <c r="H63" s="42">
        <f>G63+F63</f>
        <v>500000</v>
      </c>
      <c r="I63" s="45">
        <f>H63/E63</f>
        <v>1</v>
      </c>
      <c r="J63" s="84"/>
      <c r="K63" s="76"/>
      <c r="L63" s="76"/>
      <c r="M63" s="85"/>
      <c r="N63" s="75"/>
      <c r="O63" s="75"/>
    </row>
    <row r="64" spans="1:15" ht="19.5" customHeight="1">
      <c r="A64" s="134" t="s">
        <v>53</v>
      </c>
      <c r="B64" s="135"/>
      <c r="C64" s="136" t="s">
        <v>54</v>
      </c>
      <c r="D64" s="137">
        <f>SUM(D65:D65)</f>
        <v>185472</v>
      </c>
      <c r="E64" s="137">
        <f>SUM(E65:E65)</f>
        <v>200000</v>
      </c>
      <c r="F64" s="137">
        <f>F65</f>
        <v>200000</v>
      </c>
      <c r="G64" s="137">
        <f>SUM(G65:G65)</f>
        <v>0</v>
      </c>
      <c r="H64" s="137">
        <f>SUM(H65:H65)</f>
        <v>200000</v>
      </c>
      <c r="I64" s="138" t="s">
        <v>37</v>
      </c>
      <c r="J64" s="140">
        <f t="shared" si="0"/>
        <v>85900</v>
      </c>
      <c r="K64" s="79">
        <f>SUM(K65:K65)</f>
        <v>0</v>
      </c>
      <c r="L64" s="79">
        <f>SUM(L65:L65)</f>
        <v>85900</v>
      </c>
      <c r="M64" s="85"/>
      <c r="N64" s="75"/>
      <c r="O64" s="75"/>
    </row>
    <row r="65" spans="1:15" ht="9.75">
      <c r="A65" s="41"/>
      <c r="B65" s="41" t="s">
        <v>55</v>
      </c>
      <c r="C65" s="20" t="s">
        <v>56</v>
      </c>
      <c r="D65" s="42">
        <v>185472</v>
      </c>
      <c r="E65" s="42">
        <v>200000</v>
      </c>
      <c r="F65" s="42">
        <v>200000</v>
      </c>
      <c r="G65" s="42">
        <v>0</v>
      </c>
      <c r="H65" s="42">
        <f>G65+F65</f>
        <v>200000</v>
      </c>
      <c r="I65" s="45" t="s">
        <v>37</v>
      </c>
      <c r="J65" s="84">
        <f t="shared" si="0"/>
        <v>85900</v>
      </c>
      <c r="K65" s="76">
        <f>'wydatki majatkowe'!J67</f>
        <v>0</v>
      </c>
      <c r="L65" s="76">
        <f>'wydatki bieżące'!J66</f>
        <v>85900</v>
      </c>
      <c r="M65" s="85"/>
      <c r="N65" s="75"/>
      <c r="O65" s="75"/>
    </row>
    <row r="66" spans="1:15" ht="21" customHeight="1">
      <c r="A66" s="134" t="s">
        <v>57</v>
      </c>
      <c r="B66" s="134"/>
      <c r="C66" s="136" t="s">
        <v>58</v>
      </c>
      <c r="D66" s="137">
        <f>SUM(D67:D76)</f>
        <v>30519300</v>
      </c>
      <c r="E66" s="137">
        <f>SUM(E67:E76)</f>
        <v>55706750</v>
      </c>
      <c r="F66" s="137">
        <f>SUM(F67:F76)</f>
        <v>45435500</v>
      </c>
      <c r="G66" s="137">
        <f>SUM(G67:G76)</f>
        <v>3442567</v>
      </c>
      <c r="H66" s="137">
        <f>SUM(H67:H76)</f>
        <v>48878067</v>
      </c>
      <c r="I66" s="138">
        <f aca="true" t="shared" si="6" ref="I66:I76">H66/E66</f>
        <v>0.8774173147778321</v>
      </c>
      <c r="J66" s="140">
        <f t="shared" si="0"/>
        <v>14316753.15</v>
      </c>
      <c r="K66" s="79">
        <f>SUM(K67:K76)</f>
        <v>3667248</v>
      </c>
      <c r="L66" s="79">
        <f>SUM(L67:L76)</f>
        <v>10649505.15</v>
      </c>
      <c r="M66" s="85"/>
      <c r="N66" s="75"/>
      <c r="O66" s="75"/>
    </row>
    <row r="67" spans="2:15" ht="9.75">
      <c r="B67" s="41" t="s">
        <v>59</v>
      </c>
      <c r="C67" s="20" t="s">
        <v>60</v>
      </c>
      <c r="D67" s="42">
        <v>17687100</v>
      </c>
      <c r="E67" s="42">
        <v>23950900</v>
      </c>
      <c r="F67" s="42">
        <v>20138195</v>
      </c>
      <c r="G67" s="42">
        <v>2942567</v>
      </c>
      <c r="H67" s="42">
        <f>G67+F67</f>
        <v>23080762</v>
      </c>
      <c r="I67" s="45">
        <f t="shared" si="6"/>
        <v>0.9636699247209917</v>
      </c>
      <c r="J67" s="84">
        <f t="shared" si="0"/>
        <v>4238847</v>
      </c>
      <c r="K67" s="76">
        <f>'wydatki majatkowe'!J69</f>
        <v>441000</v>
      </c>
      <c r="L67" s="76">
        <f>'wydatki bieżące'!J68</f>
        <v>3797847</v>
      </c>
      <c r="M67" s="85"/>
      <c r="N67" s="75"/>
      <c r="O67" s="75"/>
    </row>
    <row r="68" spans="2:15" ht="9.75" hidden="1">
      <c r="B68" s="41" t="s">
        <v>139</v>
      </c>
      <c r="C68" s="20" t="s">
        <v>140</v>
      </c>
      <c r="D68" s="42"/>
      <c r="E68" s="42">
        <v>737200</v>
      </c>
      <c r="F68" s="42">
        <v>770000</v>
      </c>
      <c r="G68" s="42">
        <v>0</v>
      </c>
      <c r="H68" s="42">
        <f aca="true" t="shared" si="7" ref="H68:H75">G68+F68</f>
        <v>770000</v>
      </c>
      <c r="I68" s="45">
        <f t="shared" si="6"/>
        <v>1.0444926749864352</v>
      </c>
      <c r="J68" s="84">
        <f t="shared" si="0"/>
        <v>0</v>
      </c>
      <c r="K68" s="76">
        <f>'wydatki majatkowe'!J70</f>
        <v>0</v>
      </c>
      <c r="L68" s="76">
        <f>'wydatki bieżące'!J69</f>
        <v>0</v>
      </c>
      <c r="M68" s="85"/>
      <c r="N68" s="75"/>
      <c r="O68" s="75"/>
    </row>
    <row r="69" spans="2:15" ht="9.75">
      <c r="B69" s="41" t="s">
        <v>61</v>
      </c>
      <c r="C69" s="20" t="s">
        <v>124</v>
      </c>
      <c r="D69" s="42">
        <v>3425200</v>
      </c>
      <c r="E69" s="42">
        <v>7662377</v>
      </c>
      <c r="F69" s="42">
        <v>6167000</v>
      </c>
      <c r="G69" s="42">
        <v>300000</v>
      </c>
      <c r="H69" s="42">
        <f t="shared" si="7"/>
        <v>6467000</v>
      </c>
      <c r="I69" s="45">
        <f t="shared" si="6"/>
        <v>0.8439939721055228</v>
      </c>
      <c r="J69" s="84">
        <f t="shared" si="0"/>
        <v>5455318</v>
      </c>
      <c r="K69" s="76">
        <f>'wydatki majatkowe'!J71</f>
        <v>3201248</v>
      </c>
      <c r="L69" s="76">
        <f>'wydatki bieżące'!J70</f>
        <v>2254070</v>
      </c>
      <c r="M69" s="85"/>
      <c r="N69" s="75"/>
      <c r="O69" s="75"/>
    </row>
    <row r="70" spans="2:15" ht="9.75">
      <c r="B70" s="22">
        <v>80110</v>
      </c>
      <c r="C70" s="20" t="s">
        <v>62</v>
      </c>
      <c r="D70" s="42">
        <v>7445300</v>
      </c>
      <c r="E70" s="42">
        <v>16230627</v>
      </c>
      <c r="F70" s="42">
        <v>11297900</v>
      </c>
      <c r="G70" s="42">
        <v>200000</v>
      </c>
      <c r="H70" s="42">
        <f t="shared" si="7"/>
        <v>11497900</v>
      </c>
      <c r="I70" s="45">
        <f t="shared" si="6"/>
        <v>0.7084076296005077</v>
      </c>
      <c r="J70" s="84">
        <f t="shared" si="0"/>
        <v>2227500</v>
      </c>
      <c r="K70" s="76">
        <f>'wydatki majatkowe'!J72</f>
        <v>10000</v>
      </c>
      <c r="L70" s="76">
        <f>'wydatki bieżące'!J71</f>
        <v>2217500</v>
      </c>
      <c r="M70" s="85"/>
      <c r="N70" s="75"/>
      <c r="O70" s="75"/>
    </row>
    <row r="71" spans="2:15" ht="9.75">
      <c r="B71" s="41" t="s">
        <v>63</v>
      </c>
      <c r="C71" s="20" t="s">
        <v>125</v>
      </c>
      <c r="D71" s="42">
        <v>447700</v>
      </c>
      <c r="E71" s="42">
        <v>815000</v>
      </c>
      <c r="F71" s="42">
        <v>750000</v>
      </c>
      <c r="G71" s="42">
        <v>0</v>
      </c>
      <c r="H71" s="42">
        <f t="shared" si="7"/>
        <v>750000</v>
      </c>
      <c r="I71" s="45">
        <f t="shared" si="6"/>
        <v>0.9202453987730062</v>
      </c>
      <c r="J71" s="84">
        <f t="shared" si="0"/>
        <v>503000</v>
      </c>
      <c r="K71" s="76">
        <f>'wydatki majatkowe'!J73</f>
        <v>0</v>
      </c>
      <c r="L71" s="76">
        <f>'wydatki bieżące'!J72</f>
        <v>503000</v>
      </c>
      <c r="M71" s="85"/>
      <c r="N71" s="75"/>
      <c r="O71" s="75"/>
    </row>
    <row r="72" spans="2:15" ht="9.75">
      <c r="B72" s="41" t="s">
        <v>64</v>
      </c>
      <c r="C72" s="20" t="s">
        <v>145</v>
      </c>
      <c r="D72" s="42">
        <v>1095900</v>
      </c>
      <c r="E72" s="42">
        <v>1799500</v>
      </c>
      <c r="F72" s="42">
        <v>1700000</v>
      </c>
      <c r="G72" s="42">
        <v>0</v>
      </c>
      <c r="H72" s="42">
        <f t="shared" si="7"/>
        <v>1700000</v>
      </c>
      <c r="I72" s="45">
        <f t="shared" si="6"/>
        <v>0.9447068630175048</v>
      </c>
      <c r="J72" s="84">
        <f t="shared" si="0"/>
        <v>424800</v>
      </c>
      <c r="K72" s="76">
        <f>'wydatki majatkowe'!J74</f>
        <v>0</v>
      </c>
      <c r="L72" s="76">
        <f>'wydatki bieżące'!J73</f>
        <v>424800</v>
      </c>
      <c r="M72" s="85"/>
      <c r="N72" s="75"/>
      <c r="O72" s="75"/>
    </row>
    <row r="73" spans="2:15" ht="9.75" hidden="1">
      <c r="B73" s="41" t="s">
        <v>65</v>
      </c>
      <c r="C73" s="20" t="s">
        <v>66</v>
      </c>
      <c r="D73" s="42">
        <v>418100</v>
      </c>
      <c r="E73" s="42">
        <v>1147930</v>
      </c>
      <c r="F73" s="42">
        <v>1316800</v>
      </c>
      <c r="G73" s="42">
        <v>0</v>
      </c>
      <c r="H73" s="42">
        <f t="shared" si="7"/>
        <v>1316800</v>
      </c>
      <c r="I73" s="45">
        <f t="shared" si="6"/>
        <v>1.1471082731525442</v>
      </c>
      <c r="J73" s="84">
        <f t="shared" si="0"/>
        <v>0</v>
      </c>
      <c r="K73" s="76">
        <f>'wydatki majatkowe'!J75</f>
        <v>0</v>
      </c>
      <c r="L73" s="76">
        <f>'wydatki bieżące'!J74</f>
        <v>0</v>
      </c>
      <c r="M73" s="85"/>
      <c r="N73" s="75"/>
      <c r="O73" s="75"/>
    </row>
    <row r="74" spans="2:15" ht="9.75">
      <c r="B74" s="41" t="s">
        <v>109</v>
      </c>
      <c r="C74" s="20" t="s">
        <v>110</v>
      </c>
      <c r="D74" s="42"/>
      <c r="E74" s="42">
        <v>215500</v>
      </c>
      <c r="F74" s="42">
        <v>200000</v>
      </c>
      <c r="G74" s="42">
        <v>0</v>
      </c>
      <c r="H74" s="42">
        <f t="shared" si="7"/>
        <v>200000</v>
      </c>
      <c r="I74" s="45">
        <f t="shared" si="6"/>
        <v>0.9280742459396751</v>
      </c>
      <c r="J74" s="84">
        <f t="shared" si="0"/>
        <v>34350</v>
      </c>
      <c r="K74" s="76">
        <f>'wydatki majatkowe'!J76</f>
        <v>0</v>
      </c>
      <c r="L74" s="76">
        <f>'wydatki bieżące'!J75</f>
        <v>34350</v>
      </c>
      <c r="M74" s="85"/>
      <c r="N74" s="75"/>
      <c r="O74" s="75"/>
    </row>
    <row r="75" spans="2:15" ht="9.75">
      <c r="B75" s="41" t="s">
        <v>149</v>
      </c>
      <c r="C75" s="20" t="s">
        <v>150</v>
      </c>
      <c r="D75" s="42"/>
      <c r="E75" s="42">
        <v>2904800</v>
      </c>
      <c r="F75" s="42">
        <v>3089885</v>
      </c>
      <c r="G75" s="42">
        <v>0</v>
      </c>
      <c r="H75" s="42">
        <f t="shared" si="7"/>
        <v>3089885</v>
      </c>
      <c r="I75" s="45">
        <v>0</v>
      </c>
      <c r="J75" s="84">
        <f t="shared" si="0"/>
        <v>362150</v>
      </c>
      <c r="K75" s="76">
        <f>'wydatki majatkowe'!J77</f>
        <v>15000</v>
      </c>
      <c r="L75" s="76">
        <f>'wydatki bieżące'!J76</f>
        <v>347150</v>
      </c>
      <c r="M75" s="85"/>
      <c r="N75" s="75"/>
      <c r="O75" s="75"/>
    </row>
    <row r="76" spans="2:15" ht="9.75">
      <c r="B76" s="41" t="s">
        <v>67</v>
      </c>
      <c r="C76" s="20" t="s">
        <v>15</v>
      </c>
      <c r="D76" s="42" t="s">
        <v>37</v>
      </c>
      <c r="E76" s="42">
        <v>242916</v>
      </c>
      <c r="F76" s="42">
        <v>5720</v>
      </c>
      <c r="G76" s="42">
        <v>0</v>
      </c>
      <c r="H76" s="42">
        <v>5720</v>
      </c>
      <c r="I76" s="45">
        <f t="shared" si="6"/>
        <v>0.023547234434948706</v>
      </c>
      <c r="J76" s="84">
        <f t="shared" si="0"/>
        <v>1070788.15</v>
      </c>
      <c r="K76" s="76">
        <f>'wydatki majatkowe'!J78</f>
        <v>0</v>
      </c>
      <c r="L76" s="76">
        <f>'wydatki bieżące'!J77</f>
        <v>1070788.15</v>
      </c>
      <c r="M76" s="85"/>
      <c r="N76" s="75"/>
      <c r="O76" s="75"/>
    </row>
    <row r="77" spans="1:15" ht="21.75" customHeight="1">
      <c r="A77" s="136">
        <v>851</v>
      </c>
      <c r="B77" s="134"/>
      <c r="C77" s="136" t="s">
        <v>68</v>
      </c>
      <c r="D77" s="137">
        <f>SUM(D80:D81)</f>
        <v>797000</v>
      </c>
      <c r="E77" s="137">
        <f>SUM(E78:E81)</f>
        <v>1277410</v>
      </c>
      <c r="F77" s="137">
        <f>SUM(F78:F81)</f>
        <v>1213209</v>
      </c>
      <c r="G77" s="137">
        <f>SUM(G78:G81)</f>
        <v>0</v>
      </c>
      <c r="H77" s="137">
        <f>SUM(H78:H81)</f>
        <v>1213209</v>
      </c>
      <c r="I77" s="138">
        <f>H77/E77</f>
        <v>0.9497412733578099</v>
      </c>
      <c r="J77" s="140">
        <f t="shared" si="0"/>
        <v>215000</v>
      </c>
      <c r="K77" s="79">
        <f>SUM(K78:K81)</f>
        <v>0</v>
      </c>
      <c r="L77" s="79">
        <f>SUM(L78:L81)</f>
        <v>215000</v>
      </c>
      <c r="M77" s="85"/>
      <c r="N77" s="75"/>
      <c r="O77" s="75"/>
    </row>
    <row r="78" spans="1:15" ht="9.75">
      <c r="A78" s="52"/>
      <c r="B78" s="51" t="s">
        <v>141</v>
      </c>
      <c r="C78" s="52" t="s">
        <v>142</v>
      </c>
      <c r="D78" s="53"/>
      <c r="E78" s="53">
        <v>30500</v>
      </c>
      <c r="F78" s="53">
        <v>28000</v>
      </c>
      <c r="G78" s="53">
        <v>0</v>
      </c>
      <c r="H78" s="42">
        <f>G78+F78</f>
        <v>28000</v>
      </c>
      <c r="I78" s="45">
        <v>0</v>
      </c>
      <c r="J78" s="84">
        <f t="shared" si="0"/>
        <v>10000</v>
      </c>
      <c r="K78" s="76">
        <f>'wydatki majatkowe'!J80</f>
        <v>0</v>
      </c>
      <c r="L78" s="76">
        <f>'wydatki bieżące'!J79</f>
        <v>10000</v>
      </c>
      <c r="M78" s="85"/>
      <c r="N78" s="75"/>
      <c r="O78" s="75"/>
    </row>
    <row r="79" spans="1:15" ht="9.75">
      <c r="A79" s="52"/>
      <c r="B79" s="51" t="s">
        <v>207</v>
      </c>
      <c r="C79" s="52" t="s">
        <v>208</v>
      </c>
      <c r="D79" s="53"/>
      <c r="E79" s="53"/>
      <c r="F79" s="53"/>
      <c r="G79" s="53"/>
      <c r="H79" s="42"/>
      <c r="I79" s="45"/>
      <c r="J79" s="84">
        <f t="shared" si="0"/>
        <v>10000</v>
      </c>
      <c r="K79" s="76">
        <f>'wydatki majatkowe'!J81</f>
        <v>0</v>
      </c>
      <c r="L79" s="76">
        <f>'wydatki bieżące'!J80</f>
        <v>10000</v>
      </c>
      <c r="M79" s="85"/>
      <c r="N79" s="75"/>
      <c r="O79" s="75"/>
    </row>
    <row r="80" spans="2:15" ht="9.75">
      <c r="B80" s="41" t="s">
        <v>69</v>
      </c>
      <c r="C80" s="20" t="s">
        <v>70</v>
      </c>
      <c r="D80" s="42">
        <v>650000</v>
      </c>
      <c r="E80" s="42">
        <v>955490</v>
      </c>
      <c r="F80" s="42">
        <v>908360</v>
      </c>
      <c r="G80" s="42">
        <v>0</v>
      </c>
      <c r="H80" s="42">
        <f>G80+F80</f>
        <v>908360</v>
      </c>
      <c r="I80" s="45">
        <f>H80/E80</f>
        <v>0.9506745230196025</v>
      </c>
      <c r="J80" s="84">
        <f t="shared" si="0"/>
        <v>140000</v>
      </c>
      <c r="K80" s="76">
        <f>'wydatki majatkowe'!J82</f>
        <v>0</v>
      </c>
      <c r="L80" s="76">
        <f>'wydatki bieżące'!J81</f>
        <v>140000</v>
      </c>
      <c r="M80" s="85"/>
      <c r="N80" s="75"/>
      <c r="O80" s="75"/>
    </row>
    <row r="81" spans="2:15" ht="9.75">
      <c r="B81" s="41" t="s">
        <v>71</v>
      </c>
      <c r="C81" s="20" t="s">
        <v>15</v>
      </c>
      <c r="D81" s="42">
        <v>147000</v>
      </c>
      <c r="E81" s="42">
        <v>291420</v>
      </c>
      <c r="F81" s="42">
        <v>276849</v>
      </c>
      <c r="G81" s="42">
        <v>0</v>
      </c>
      <c r="H81" s="42">
        <f>G81+F81</f>
        <v>276849</v>
      </c>
      <c r="I81" s="45">
        <f>H81/E81</f>
        <v>0.95</v>
      </c>
      <c r="J81" s="84">
        <f t="shared" si="0"/>
        <v>55000</v>
      </c>
      <c r="K81" s="76">
        <f>'wydatki majatkowe'!J83</f>
        <v>0</v>
      </c>
      <c r="L81" s="76">
        <f>'wydatki bieżące'!J82</f>
        <v>55000</v>
      </c>
      <c r="M81" s="85"/>
      <c r="N81" s="75"/>
      <c r="O81" s="75"/>
    </row>
    <row r="82" spans="1:15" ht="23.25" customHeight="1">
      <c r="A82" s="136">
        <v>852</v>
      </c>
      <c r="B82" s="134"/>
      <c r="C82" s="136" t="s">
        <v>126</v>
      </c>
      <c r="D82" s="137">
        <f>SUM(D83:D92)</f>
        <v>2414656</v>
      </c>
      <c r="E82" s="137">
        <f>SUM(E83:E92)</f>
        <v>14604452</v>
      </c>
      <c r="F82" s="137">
        <f>SUM(F83:F92)</f>
        <v>13825548</v>
      </c>
      <c r="G82" s="137">
        <f>SUM(G83:G92)</f>
        <v>0</v>
      </c>
      <c r="H82" s="137">
        <f>SUM(H83:H92)</f>
        <v>13825548</v>
      </c>
      <c r="I82" s="138">
        <f>H82/E82</f>
        <v>0.9466666739703756</v>
      </c>
      <c r="J82" s="140">
        <f t="shared" si="0"/>
        <v>2407504.4600000004</v>
      </c>
      <c r="K82" s="79">
        <f>SUM(K83:K92)</f>
        <v>9000</v>
      </c>
      <c r="L82" s="79">
        <f>SUM(L83:L92)</f>
        <v>2398504.4600000004</v>
      </c>
      <c r="M82" s="85"/>
      <c r="N82" s="75"/>
      <c r="O82" s="75"/>
    </row>
    <row r="83" spans="2:15" ht="9.75">
      <c r="B83" s="41" t="s">
        <v>210</v>
      </c>
      <c r="C83" s="20" t="s">
        <v>211</v>
      </c>
      <c r="D83" s="42">
        <v>251000</v>
      </c>
      <c r="E83" s="42">
        <v>11269672</v>
      </c>
      <c r="F83" s="42">
        <v>10249494</v>
      </c>
      <c r="G83" s="42">
        <v>0</v>
      </c>
      <c r="H83" s="42">
        <f>G83+F83</f>
        <v>10249494</v>
      </c>
      <c r="I83" s="45">
        <v>0</v>
      </c>
      <c r="J83" s="84">
        <f t="shared" si="0"/>
        <v>110000</v>
      </c>
      <c r="K83" s="76">
        <f>'wydatki majatkowe'!J85</f>
        <v>0</v>
      </c>
      <c r="L83" s="76">
        <f>'wydatki bieżące'!J84</f>
        <v>110000</v>
      </c>
      <c r="M83" s="85"/>
      <c r="N83" s="75"/>
      <c r="O83" s="75"/>
    </row>
    <row r="84" spans="2:15" ht="9.75">
      <c r="B84" s="41" t="s">
        <v>288</v>
      </c>
      <c r="C84" s="20" t="s">
        <v>289</v>
      </c>
      <c r="D84" s="42"/>
      <c r="E84" s="42"/>
      <c r="F84" s="42"/>
      <c r="G84" s="42"/>
      <c r="H84" s="42"/>
      <c r="I84" s="45"/>
      <c r="J84" s="84">
        <f t="shared" si="0"/>
        <v>1000</v>
      </c>
      <c r="K84" s="76">
        <f>'wydatki majatkowe'!J86</f>
        <v>0</v>
      </c>
      <c r="L84" s="76">
        <f>'wydatki bieżące'!J85</f>
        <v>1000</v>
      </c>
      <c r="M84" s="85"/>
      <c r="N84" s="75"/>
      <c r="O84" s="75"/>
    </row>
    <row r="85" spans="2:15" ht="9.75">
      <c r="B85" s="41" t="s">
        <v>129</v>
      </c>
      <c r="C85" s="20" t="s">
        <v>136</v>
      </c>
      <c r="D85" s="42"/>
      <c r="E85" s="42">
        <v>49528</v>
      </c>
      <c r="F85" s="42">
        <v>54216</v>
      </c>
      <c r="G85" s="42">
        <v>0</v>
      </c>
      <c r="H85" s="42">
        <f>G85+F85</f>
        <v>54216</v>
      </c>
      <c r="I85" s="45">
        <f>H85/E85</f>
        <v>1.09465352931675</v>
      </c>
      <c r="J85" s="84">
        <f t="shared" si="0"/>
        <v>1335904</v>
      </c>
      <c r="K85" s="76">
        <f>'wydatki majatkowe'!J87</f>
        <v>0</v>
      </c>
      <c r="L85" s="76">
        <f>'wydatki bieżące'!J86</f>
        <v>1335904</v>
      </c>
      <c r="M85" s="85"/>
      <c r="N85" s="75"/>
      <c r="O85" s="75"/>
    </row>
    <row r="86" spans="2:15" ht="9.75">
      <c r="B86" s="41" t="s">
        <v>128</v>
      </c>
      <c r="C86" s="20" t="s">
        <v>107</v>
      </c>
      <c r="D86" s="42"/>
      <c r="E86" s="42"/>
      <c r="F86" s="42"/>
      <c r="G86" s="42"/>
      <c r="H86" s="42"/>
      <c r="I86" s="45"/>
      <c r="J86" s="84">
        <f t="shared" si="0"/>
        <v>6193</v>
      </c>
      <c r="K86" s="76">
        <f>'wydatki majatkowe'!J88</f>
        <v>0</v>
      </c>
      <c r="L86" s="76">
        <f>'wydatki bieżące'!J87</f>
        <v>6193</v>
      </c>
      <c r="M86" s="85"/>
      <c r="N86" s="75"/>
      <c r="O86" s="75"/>
    </row>
    <row r="87" spans="2:15" ht="9.75">
      <c r="B87" s="41" t="s">
        <v>130</v>
      </c>
      <c r="C87" s="20" t="s">
        <v>209</v>
      </c>
      <c r="D87" s="42">
        <v>500000</v>
      </c>
      <c r="E87" s="42">
        <v>455000</v>
      </c>
      <c r="F87" s="42">
        <v>338000</v>
      </c>
      <c r="G87" s="42">
        <v>0</v>
      </c>
      <c r="H87" s="42">
        <f aca="true" t="shared" si="8" ref="H87:H92">G87+F87</f>
        <v>338000</v>
      </c>
      <c r="I87" s="45">
        <f>H87/E87</f>
        <v>0.7428571428571429</v>
      </c>
      <c r="J87" s="84">
        <f aca="true" t="shared" si="9" ref="J87:J127">K87+L87</f>
        <v>98556</v>
      </c>
      <c r="K87" s="76">
        <f>'wydatki majatkowe'!J89</f>
        <v>0</v>
      </c>
      <c r="L87" s="76">
        <f>'wydatki bieżące'!J88</f>
        <v>98556</v>
      </c>
      <c r="M87" s="85"/>
      <c r="N87" s="75"/>
      <c r="O87" s="75"/>
    </row>
    <row r="88" spans="2:15" ht="9.75">
      <c r="B88" s="41" t="s">
        <v>131</v>
      </c>
      <c r="C88" s="20" t="s">
        <v>72</v>
      </c>
      <c r="D88" s="42">
        <v>71956</v>
      </c>
      <c r="E88" s="42">
        <v>0</v>
      </c>
      <c r="F88" s="42">
        <v>466560</v>
      </c>
      <c r="G88" s="42">
        <v>0</v>
      </c>
      <c r="H88" s="42">
        <f t="shared" si="8"/>
        <v>466560</v>
      </c>
      <c r="I88" s="45">
        <v>0</v>
      </c>
      <c r="J88" s="84">
        <f t="shared" si="9"/>
        <v>100000</v>
      </c>
      <c r="K88" s="76">
        <f>'wydatki majatkowe'!J90</f>
        <v>0</v>
      </c>
      <c r="L88" s="76">
        <f>'wydatki bieżące'!J89</f>
        <v>100000</v>
      </c>
      <c r="M88" s="85"/>
      <c r="N88" s="75"/>
      <c r="O88" s="75"/>
    </row>
    <row r="89" spans="2:15" ht="9.75">
      <c r="B89" s="41" t="s">
        <v>132</v>
      </c>
      <c r="C89" s="20" t="s">
        <v>73</v>
      </c>
      <c r="D89" s="42">
        <v>1580700</v>
      </c>
      <c r="E89" s="42">
        <v>2115514</v>
      </c>
      <c r="F89" s="42">
        <v>2039003</v>
      </c>
      <c r="G89" s="42">
        <v>0</v>
      </c>
      <c r="H89" s="42">
        <f t="shared" si="8"/>
        <v>2039003</v>
      </c>
      <c r="I89" s="45">
        <f aca="true" t="shared" si="10" ref="I89:I98">H89/E89</f>
        <v>0.9638333757186197</v>
      </c>
      <c r="J89" s="84">
        <f t="shared" si="9"/>
        <v>40800</v>
      </c>
      <c r="K89" s="76">
        <f>'wydatki majatkowe'!J91</f>
        <v>0</v>
      </c>
      <c r="L89" s="76">
        <f>'wydatki bieżące'!J90</f>
        <v>40800</v>
      </c>
      <c r="M89" s="85"/>
      <c r="N89" s="75"/>
      <c r="O89" s="75"/>
    </row>
    <row r="90" spans="2:15" ht="9.75">
      <c r="B90" s="41" t="s">
        <v>133</v>
      </c>
      <c r="C90" s="20" t="s">
        <v>135</v>
      </c>
      <c r="D90" s="42">
        <v>11000</v>
      </c>
      <c r="E90" s="42">
        <v>33794</v>
      </c>
      <c r="F90" s="42">
        <v>51920</v>
      </c>
      <c r="G90" s="42">
        <v>0</v>
      </c>
      <c r="H90" s="42">
        <f t="shared" si="8"/>
        <v>51920</v>
      </c>
      <c r="I90" s="45">
        <f t="shared" si="10"/>
        <v>1.5363674024974847</v>
      </c>
      <c r="J90" s="84">
        <f t="shared" si="9"/>
        <v>492628.28</v>
      </c>
      <c r="K90" s="76">
        <f>'wydatki majatkowe'!J92</f>
        <v>9000</v>
      </c>
      <c r="L90" s="76">
        <f>'wydatki bieżące'!J91</f>
        <v>483628.28</v>
      </c>
      <c r="M90" s="85"/>
      <c r="N90" s="75"/>
      <c r="O90" s="75"/>
    </row>
    <row r="91" spans="2:15" ht="9.75" hidden="1">
      <c r="B91" s="41" t="s">
        <v>134</v>
      </c>
      <c r="C91" s="20" t="s">
        <v>74</v>
      </c>
      <c r="D91" s="42"/>
      <c r="E91" s="42">
        <v>61205</v>
      </c>
      <c r="F91" s="42">
        <v>58736</v>
      </c>
      <c r="G91" s="42">
        <v>0</v>
      </c>
      <c r="H91" s="42">
        <f t="shared" si="8"/>
        <v>58736</v>
      </c>
      <c r="I91" s="45">
        <f t="shared" si="10"/>
        <v>0.959660158483784</v>
      </c>
      <c r="J91" s="84">
        <f t="shared" si="9"/>
        <v>0</v>
      </c>
      <c r="K91" s="76">
        <f>'wydatki majatkowe'!J93</f>
        <v>0</v>
      </c>
      <c r="L91" s="76">
        <f>'wydatki bieżące'!J92</f>
        <v>0</v>
      </c>
      <c r="M91" s="85"/>
      <c r="N91" s="75"/>
      <c r="O91" s="75"/>
    </row>
    <row r="92" spans="2:15" ht="9.75">
      <c r="B92" s="41" t="s">
        <v>212</v>
      </c>
      <c r="C92" s="20" t="s">
        <v>15</v>
      </c>
      <c r="D92" s="42" t="s">
        <v>37</v>
      </c>
      <c r="E92" s="42">
        <v>619739</v>
      </c>
      <c r="F92" s="42">
        <v>567619</v>
      </c>
      <c r="G92" s="42">
        <v>0</v>
      </c>
      <c r="H92" s="42">
        <f t="shared" si="8"/>
        <v>567619</v>
      </c>
      <c r="I92" s="45">
        <f t="shared" si="10"/>
        <v>0.9159000805177664</v>
      </c>
      <c r="J92" s="84">
        <f t="shared" si="9"/>
        <v>222423.18</v>
      </c>
      <c r="K92" s="76">
        <f>'wydatki majatkowe'!J94</f>
        <v>0</v>
      </c>
      <c r="L92" s="76">
        <f>'wydatki bieżące'!J93</f>
        <v>222423.18</v>
      </c>
      <c r="M92" s="85"/>
      <c r="N92" s="75"/>
      <c r="O92" s="75"/>
    </row>
    <row r="93" spans="1:15" ht="33.75" customHeight="1">
      <c r="A93" s="136">
        <v>853</v>
      </c>
      <c r="B93" s="134"/>
      <c r="C93" s="141" t="s">
        <v>127</v>
      </c>
      <c r="D93" s="149"/>
      <c r="E93" s="137" t="e">
        <f>E95+#REF!</f>
        <v>#REF!</v>
      </c>
      <c r="F93" s="137" t="e">
        <f>F95+#REF!</f>
        <v>#REF!</v>
      </c>
      <c r="G93" s="137" t="e">
        <f>G95+#REF!</f>
        <v>#REF!</v>
      </c>
      <c r="H93" s="137" t="e">
        <f>H95+#REF!</f>
        <v>#REF!</v>
      </c>
      <c r="I93" s="151" t="e">
        <f t="shared" si="10"/>
        <v>#REF!</v>
      </c>
      <c r="J93" s="140">
        <f t="shared" si="9"/>
        <v>15000</v>
      </c>
      <c r="K93" s="79">
        <f>SUM(K94:K95)</f>
        <v>0</v>
      </c>
      <c r="L93" s="79">
        <f>SUM(L94:L95)</f>
        <v>15000</v>
      </c>
      <c r="M93" s="85"/>
      <c r="N93" s="75"/>
      <c r="O93" s="75"/>
    </row>
    <row r="94" spans="2:15" ht="9.75">
      <c r="B94" s="41" t="s">
        <v>275</v>
      </c>
      <c r="C94" s="20" t="s">
        <v>276</v>
      </c>
      <c r="D94" s="42"/>
      <c r="E94" s="42">
        <v>575200</v>
      </c>
      <c r="F94" s="42">
        <v>674200</v>
      </c>
      <c r="G94" s="42">
        <v>0</v>
      </c>
      <c r="H94" s="42">
        <f>G94+F94</f>
        <v>674200</v>
      </c>
      <c r="I94" s="45">
        <f>H94/E94</f>
        <v>1.1721140472879</v>
      </c>
      <c r="J94" s="84">
        <f>K94+L94</f>
        <v>5000</v>
      </c>
      <c r="K94" s="76">
        <f>'wydatki majatkowe'!J96</f>
        <v>0</v>
      </c>
      <c r="L94" s="76">
        <f>'wydatki bieżące'!J95</f>
        <v>5000</v>
      </c>
      <c r="M94" s="85"/>
      <c r="N94" s="75"/>
      <c r="O94" s="75"/>
    </row>
    <row r="95" spans="2:15" ht="9.75">
      <c r="B95" s="41" t="s">
        <v>234</v>
      </c>
      <c r="C95" s="20" t="s">
        <v>235</v>
      </c>
      <c r="D95" s="42"/>
      <c r="E95" s="42">
        <v>575200</v>
      </c>
      <c r="F95" s="42">
        <v>674200</v>
      </c>
      <c r="G95" s="42">
        <v>0</v>
      </c>
      <c r="H95" s="42">
        <f>G95+F95</f>
        <v>674200</v>
      </c>
      <c r="I95" s="45">
        <f t="shared" si="10"/>
        <v>1.1721140472879</v>
      </c>
      <c r="J95" s="84">
        <f t="shared" si="9"/>
        <v>10000</v>
      </c>
      <c r="K95" s="76">
        <f>'wydatki majatkowe'!J97</f>
        <v>0</v>
      </c>
      <c r="L95" s="76">
        <f>'wydatki bieżące'!J96</f>
        <v>10000</v>
      </c>
      <c r="M95" s="85"/>
      <c r="N95" s="75"/>
      <c r="O95" s="75"/>
    </row>
    <row r="96" spans="1:15" ht="27" customHeight="1">
      <c r="A96" s="136">
        <v>854</v>
      </c>
      <c r="B96" s="134"/>
      <c r="C96" s="136" t="s">
        <v>113</v>
      </c>
      <c r="D96" s="137">
        <f>SUM(D97:D101)</f>
        <v>4465300</v>
      </c>
      <c r="E96" s="137">
        <f>SUM(E97:E103)</f>
        <v>2050450</v>
      </c>
      <c r="F96" s="137">
        <f>SUM(F97:F103)</f>
        <v>1810000</v>
      </c>
      <c r="G96" s="137">
        <f>SUM(G97:G103)</f>
        <v>0</v>
      </c>
      <c r="H96" s="137">
        <f>SUM(H97:H103)</f>
        <v>1810000</v>
      </c>
      <c r="I96" s="138">
        <f t="shared" si="10"/>
        <v>0.8827330585968933</v>
      </c>
      <c r="J96" s="140">
        <f t="shared" si="9"/>
        <v>46712</v>
      </c>
      <c r="K96" s="79">
        <f>SUM(K97:K103)</f>
        <v>0</v>
      </c>
      <c r="L96" s="79">
        <f>SUM(L97:L103)</f>
        <v>46712</v>
      </c>
      <c r="M96" s="85"/>
      <c r="N96" s="75"/>
      <c r="O96" s="75"/>
    </row>
    <row r="97" spans="1:15" ht="9.75" hidden="1">
      <c r="A97" s="66"/>
      <c r="B97" s="51" t="s">
        <v>75</v>
      </c>
      <c r="C97" s="52" t="s">
        <v>76</v>
      </c>
      <c r="D97" s="53">
        <v>652900</v>
      </c>
      <c r="E97" s="53">
        <v>1328600</v>
      </c>
      <c r="F97" s="53">
        <v>1279642</v>
      </c>
      <c r="G97" s="53">
        <v>0</v>
      </c>
      <c r="H97" s="53">
        <f aca="true" t="shared" si="11" ref="H97:H103">G97+F97</f>
        <v>1279642</v>
      </c>
      <c r="I97" s="45">
        <f t="shared" si="10"/>
        <v>0.9631506849315068</v>
      </c>
      <c r="J97" s="84">
        <f t="shared" si="9"/>
        <v>0</v>
      </c>
      <c r="K97" s="76">
        <f>'wydatki majatkowe'!J99</f>
        <v>0</v>
      </c>
      <c r="L97" s="76">
        <f>'wydatki bieżące'!J98</f>
        <v>0</v>
      </c>
      <c r="M97" s="85"/>
      <c r="N97" s="75"/>
      <c r="O97" s="75"/>
    </row>
    <row r="98" spans="2:15" ht="9.75" hidden="1">
      <c r="B98" s="41" t="s">
        <v>77</v>
      </c>
      <c r="C98" s="20" t="s">
        <v>143</v>
      </c>
      <c r="D98" s="42">
        <v>2994300</v>
      </c>
      <c r="E98" s="42">
        <v>132450</v>
      </c>
      <c r="F98" s="42">
        <v>77290</v>
      </c>
      <c r="G98" s="42">
        <v>0</v>
      </c>
      <c r="H98" s="42">
        <f t="shared" si="11"/>
        <v>77290</v>
      </c>
      <c r="I98" s="45">
        <f t="shared" si="10"/>
        <v>0.5835409588523971</v>
      </c>
      <c r="J98" s="84">
        <f t="shared" si="9"/>
        <v>0</v>
      </c>
      <c r="K98" s="76">
        <f>'wydatki majatkowe'!J100</f>
        <v>0</v>
      </c>
      <c r="L98" s="76">
        <f>'wydatki bieżące'!J99</f>
        <v>0</v>
      </c>
      <c r="M98" s="85"/>
      <c r="N98" s="75"/>
      <c r="O98" s="75"/>
    </row>
    <row r="99" spans="2:15" ht="9.75">
      <c r="B99" s="41" t="s">
        <v>78</v>
      </c>
      <c r="C99" s="20" t="s">
        <v>79</v>
      </c>
      <c r="D99" s="42"/>
      <c r="E99" s="42"/>
      <c r="F99" s="42"/>
      <c r="G99" s="42"/>
      <c r="H99" s="42"/>
      <c r="I99" s="45"/>
      <c r="J99" s="84">
        <f t="shared" si="9"/>
        <v>26000</v>
      </c>
      <c r="K99" s="76">
        <f>'wydatki majatkowe'!J101</f>
        <v>0</v>
      </c>
      <c r="L99" s="76">
        <f>'wydatki bieżące'!J100</f>
        <v>26000</v>
      </c>
      <c r="M99" s="85"/>
      <c r="N99" s="75"/>
      <c r="O99" s="75"/>
    </row>
    <row r="100" spans="2:15" ht="9.75">
      <c r="B100" s="41"/>
      <c r="C100" s="20" t="s">
        <v>80</v>
      </c>
      <c r="D100" s="42">
        <v>50000</v>
      </c>
      <c r="E100" s="42">
        <v>180000</v>
      </c>
      <c r="F100" s="42">
        <v>50000</v>
      </c>
      <c r="G100" s="42">
        <v>0</v>
      </c>
      <c r="H100" s="42">
        <f t="shared" si="11"/>
        <v>50000</v>
      </c>
      <c r="I100" s="45">
        <f>H100/E100</f>
        <v>0.2777777777777778</v>
      </c>
      <c r="J100" s="84"/>
      <c r="K100" s="76"/>
      <c r="L100" s="76"/>
      <c r="M100" s="85"/>
      <c r="N100" s="75"/>
      <c r="O100" s="75"/>
    </row>
    <row r="101" spans="2:15" ht="10.5" thickBot="1">
      <c r="B101" s="41" t="s">
        <v>105</v>
      </c>
      <c r="C101" s="20" t="s">
        <v>106</v>
      </c>
      <c r="D101" s="42">
        <v>768100</v>
      </c>
      <c r="E101" s="42">
        <v>350000</v>
      </c>
      <c r="F101" s="42">
        <v>343668</v>
      </c>
      <c r="G101" s="42">
        <v>0</v>
      </c>
      <c r="H101" s="42">
        <f t="shared" si="11"/>
        <v>343668</v>
      </c>
      <c r="I101" s="45">
        <f>H101/E101</f>
        <v>0.9819085714285715</v>
      </c>
      <c r="J101" s="84">
        <f t="shared" si="9"/>
        <v>20712</v>
      </c>
      <c r="K101" s="76">
        <f>'wydatki majatkowe'!J103</f>
        <v>0</v>
      </c>
      <c r="L101" s="76">
        <f>'wydatki bieżące'!J102</f>
        <v>20712</v>
      </c>
      <c r="M101" s="85"/>
      <c r="N101" s="75"/>
      <c r="O101" s="75"/>
    </row>
    <row r="102" spans="2:15" ht="9.75" hidden="1">
      <c r="B102" s="41" t="s">
        <v>144</v>
      </c>
      <c r="C102" s="20" t="s">
        <v>154</v>
      </c>
      <c r="D102" s="42"/>
      <c r="E102" s="42">
        <v>48500</v>
      </c>
      <c r="F102" s="42">
        <v>48500</v>
      </c>
      <c r="G102" s="42">
        <v>0</v>
      </c>
      <c r="H102" s="42">
        <f t="shared" si="11"/>
        <v>48500</v>
      </c>
      <c r="I102" s="45">
        <v>0</v>
      </c>
      <c r="J102" s="84">
        <f t="shared" si="9"/>
        <v>0</v>
      </c>
      <c r="K102" s="76">
        <f>'wydatki majatkowe'!J104</f>
        <v>0</v>
      </c>
      <c r="L102" s="76">
        <f>'wydatki bieżące'!J103</f>
        <v>0</v>
      </c>
      <c r="M102" s="85"/>
      <c r="N102" s="75"/>
      <c r="O102" s="75"/>
    </row>
    <row r="103" spans="2:15" ht="9.75" hidden="1">
      <c r="B103" s="41" t="s">
        <v>111</v>
      </c>
      <c r="C103" s="20" t="s">
        <v>110</v>
      </c>
      <c r="D103" s="42"/>
      <c r="E103" s="42">
        <v>10900</v>
      </c>
      <c r="F103" s="42">
        <v>10900</v>
      </c>
      <c r="G103" s="42">
        <v>0</v>
      </c>
      <c r="H103" s="42">
        <f t="shared" si="11"/>
        <v>10900</v>
      </c>
      <c r="I103" s="45">
        <f>H103/E103</f>
        <v>1</v>
      </c>
      <c r="J103" s="84">
        <f t="shared" si="9"/>
        <v>0</v>
      </c>
      <c r="K103" s="76">
        <f>'wydatki majatkowe'!J105</f>
        <v>0</v>
      </c>
      <c r="L103" s="76">
        <f>'wydatki bieżące'!J104</f>
        <v>0</v>
      </c>
      <c r="M103" s="85"/>
      <c r="N103" s="75"/>
      <c r="O103" s="75"/>
    </row>
    <row r="104" spans="2:15" ht="9.75" hidden="1">
      <c r="B104" s="41"/>
      <c r="D104" s="42"/>
      <c r="E104" s="42"/>
      <c r="F104" s="42"/>
      <c r="G104" s="42"/>
      <c r="H104" s="42"/>
      <c r="I104" s="45"/>
      <c r="J104" s="84"/>
      <c r="K104" s="76"/>
      <c r="L104" s="76"/>
      <c r="M104" s="85"/>
      <c r="N104" s="75"/>
      <c r="O104" s="75"/>
    </row>
    <row r="105" spans="2:15" ht="9.75" hidden="1">
      <c r="B105" s="41"/>
      <c r="D105" s="42"/>
      <c r="E105" s="42"/>
      <c r="F105" s="42"/>
      <c r="G105" s="42"/>
      <c r="H105" s="42"/>
      <c r="I105" s="45"/>
      <c r="J105" s="84"/>
      <c r="K105" s="76"/>
      <c r="L105" s="76"/>
      <c r="M105" s="85"/>
      <c r="N105" s="75"/>
      <c r="O105" s="75"/>
    </row>
    <row r="106" spans="2:15" ht="9.75" hidden="1">
      <c r="B106" s="41"/>
      <c r="D106" s="42"/>
      <c r="E106" s="42"/>
      <c r="F106" s="42"/>
      <c r="G106" s="42"/>
      <c r="H106" s="42"/>
      <c r="I106" s="45"/>
      <c r="J106" s="84"/>
      <c r="K106" s="76"/>
      <c r="L106" s="76"/>
      <c r="M106" s="85"/>
      <c r="N106" s="75"/>
      <c r="O106" s="75"/>
    </row>
    <row r="107" spans="2:15" ht="9.75" hidden="1">
      <c r="B107" s="41"/>
      <c r="D107" s="42"/>
      <c r="E107" s="42"/>
      <c r="F107" s="42"/>
      <c r="G107" s="42"/>
      <c r="H107" s="42"/>
      <c r="I107" s="45"/>
      <c r="J107" s="84"/>
      <c r="K107" s="76"/>
      <c r="L107" s="76"/>
      <c r="M107" s="85"/>
      <c r="N107" s="75"/>
      <c r="O107" s="75"/>
    </row>
    <row r="108" spans="2:15" ht="10.5" hidden="1" thickBot="1">
      <c r="B108" s="41"/>
      <c r="D108" s="42"/>
      <c r="E108" s="42"/>
      <c r="F108" s="42"/>
      <c r="G108" s="42"/>
      <c r="H108" s="42"/>
      <c r="I108" s="45"/>
      <c r="J108" s="84"/>
      <c r="K108" s="76"/>
      <c r="L108" s="76"/>
      <c r="M108" s="85"/>
      <c r="N108" s="75"/>
      <c r="O108" s="75"/>
    </row>
    <row r="109" spans="1:15" ht="11.25" hidden="1" thickBot="1" thickTop="1">
      <c r="A109" s="34">
        <v>1</v>
      </c>
      <c r="B109" s="34">
        <v>2</v>
      </c>
      <c r="C109" s="34">
        <v>3</v>
      </c>
      <c r="D109" s="34"/>
      <c r="E109" s="34"/>
      <c r="F109" s="34"/>
      <c r="G109" s="34"/>
      <c r="H109" s="34"/>
      <c r="I109" s="34"/>
      <c r="J109" s="92">
        <v>4</v>
      </c>
      <c r="K109" s="34">
        <v>5</v>
      </c>
      <c r="L109" s="71">
        <v>6</v>
      </c>
      <c r="M109" s="81"/>
      <c r="N109" s="12" t="s">
        <v>278</v>
      </c>
      <c r="O109" s="82"/>
    </row>
    <row r="110" spans="1:15" ht="24" customHeight="1" thickTop="1">
      <c r="A110" s="136">
        <v>900</v>
      </c>
      <c r="B110" s="134"/>
      <c r="C110" s="136" t="s">
        <v>114</v>
      </c>
      <c r="D110" s="137">
        <f>SUM(D111:D117)</f>
        <v>5778300</v>
      </c>
      <c r="E110" s="137">
        <f>SUM(E111:E118)</f>
        <v>62060969</v>
      </c>
      <c r="F110" s="137">
        <f>SUM(F111:F118)</f>
        <v>7149900</v>
      </c>
      <c r="G110" s="137">
        <f>SUM(G111:G118)</f>
        <v>1266070</v>
      </c>
      <c r="H110" s="137">
        <f>SUM(H111:H118)</f>
        <v>8415970</v>
      </c>
      <c r="I110" s="138">
        <f aca="true" t="shared" si="12" ref="I110:I118">H110/E110</f>
        <v>0.1356080985458026</v>
      </c>
      <c r="J110" s="139">
        <f t="shared" si="9"/>
        <v>1709633</v>
      </c>
      <c r="K110" s="74">
        <f>SUM(K111:K118)</f>
        <v>470000</v>
      </c>
      <c r="L110" s="74">
        <f>SUM(L111:L118)</f>
        <v>1239633</v>
      </c>
      <c r="M110" s="85"/>
      <c r="N110" s="75"/>
      <c r="O110" s="75"/>
    </row>
    <row r="111" spans="1:15" ht="9.75">
      <c r="A111" s="66"/>
      <c r="B111" s="51" t="s">
        <v>81</v>
      </c>
      <c r="C111" s="52" t="s">
        <v>82</v>
      </c>
      <c r="D111" s="53">
        <v>3568400</v>
      </c>
      <c r="E111" s="53">
        <v>54906669</v>
      </c>
      <c r="F111" s="53">
        <v>0</v>
      </c>
      <c r="G111" s="53">
        <v>1266070</v>
      </c>
      <c r="H111" s="53">
        <f aca="true" t="shared" si="13" ref="H111:H117">G111+F111</f>
        <v>1266070</v>
      </c>
      <c r="I111" s="45">
        <f t="shared" si="12"/>
        <v>0.02305858328430013</v>
      </c>
      <c r="J111" s="84">
        <f t="shared" si="9"/>
        <v>103500</v>
      </c>
      <c r="K111" s="76">
        <f>'wydatki majatkowe'!J113</f>
        <v>0</v>
      </c>
      <c r="L111" s="76">
        <f>'wydatki bieżące'!J106</f>
        <v>103500</v>
      </c>
      <c r="M111" s="85"/>
      <c r="N111" s="12" t="s">
        <v>278</v>
      </c>
      <c r="O111" s="75"/>
    </row>
    <row r="112" spans="1:15" ht="9.75">
      <c r="A112" s="66"/>
      <c r="B112" s="51" t="s">
        <v>213</v>
      </c>
      <c r="C112" s="58" t="s">
        <v>214</v>
      </c>
      <c r="D112" s="53">
        <v>260000</v>
      </c>
      <c r="E112" s="53">
        <v>3590000</v>
      </c>
      <c r="F112" s="53">
        <v>4000000</v>
      </c>
      <c r="G112" s="53">
        <v>0</v>
      </c>
      <c r="H112" s="53">
        <f t="shared" si="13"/>
        <v>4000000</v>
      </c>
      <c r="I112" s="45">
        <f t="shared" si="12"/>
        <v>1.1142061281337048</v>
      </c>
      <c r="J112" s="84">
        <f t="shared" si="9"/>
        <v>163000</v>
      </c>
      <c r="K112" s="76">
        <f>'wydatki majatkowe'!J114</f>
        <v>0</v>
      </c>
      <c r="L112" s="76">
        <f>'wydatki bieżące'!J107</f>
        <v>163000</v>
      </c>
      <c r="M112" s="85"/>
      <c r="N112" s="75"/>
      <c r="O112" s="75"/>
    </row>
    <row r="113" spans="1:15" ht="9.75">
      <c r="A113" s="66"/>
      <c r="B113" s="51" t="s">
        <v>83</v>
      </c>
      <c r="C113" s="58" t="s">
        <v>84</v>
      </c>
      <c r="D113" s="53">
        <v>740000</v>
      </c>
      <c r="E113" s="53">
        <v>1580000</v>
      </c>
      <c r="F113" s="53">
        <v>1532000</v>
      </c>
      <c r="G113" s="53">
        <v>0</v>
      </c>
      <c r="H113" s="53">
        <f t="shared" si="13"/>
        <v>1532000</v>
      </c>
      <c r="I113" s="45">
        <f t="shared" si="12"/>
        <v>0.9696202531645569</v>
      </c>
      <c r="J113" s="84">
        <f t="shared" si="9"/>
        <v>79190</v>
      </c>
      <c r="K113" s="76">
        <f>'wydatki majatkowe'!J115</f>
        <v>0</v>
      </c>
      <c r="L113" s="76">
        <f>'wydatki bieżące'!J108</f>
        <v>79190</v>
      </c>
      <c r="M113" s="85"/>
      <c r="N113" s="75"/>
      <c r="O113" s="75"/>
    </row>
    <row r="114" spans="1:15" ht="9.75">
      <c r="A114" s="66"/>
      <c r="B114" s="51" t="s">
        <v>85</v>
      </c>
      <c r="C114" s="58" t="s">
        <v>86</v>
      </c>
      <c r="D114" s="53"/>
      <c r="E114" s="53">
        <v>0</v>
      </c>
      <c r="F114" s="53">
        <v>0</v>
      </c>
      <c r="G114" s="53">
        <v>0</v>
      </c>
      <c r="H114" s="53">
        <f t="shared" si="13"/>
        <v>0</v>
      </c>
      <c r="I114" s="45" t="e">
        <f t="shared" si="12"/>
        <v>#DIV/0!</v>
      </c>
      <c r="J114" s="84">
        <f t="shared" si="9"/>
        <v>70000</v>
      </c>
      <c r="K114" s="76">
        <f>'wydatki majatkowe'!J116</f>
        <v>0</v>
      </c>
      <c r="L114" s="76">
        <f>'wydatki bieżące'!J109</f>
        <v>70000</v>
      </c>
      <c r="M114" s="85"/>
      <c r="N114" s="75"/>
      <c r="O114" s="75"/>
    </row>
    <row r="115" spans="2:15" ht="9.75">
      <c r="B115" s="41" t="s">
        <v>87</v>
      </c>
      <c r="C115" s="20" t="s">
        <v>88</v>
      </c>
      <c r="D115" s="42">
        <v>1124000</v>
      </c>
      <c r="E115" s="42">
        <v>1810000</v>
      </c>
      <c r="F115" s="42">
        <v>1520000</v>
      </c>
      <c r="G115" s="42">
        <v>0</v>
      </c>
      <c r="H115" s="53">
        <f t="shared" si="13"/>
        <v>1520000</v>
      </c>
      <c r="I115" s="45">
        <f t="shared" si="12"/>
        <v>0.8397790055248618</v>
      </c>
      <c r="J115" s="84">
        <f t="shared" si="9"/>
        <v>700000</v>
      </c>
      <c r="K115" s="76">
        <f>'wydatki majatkowe'!J117</f>
        <v>50000</v>
      </c>
      <c r="L115" s="76">
        <f>'wydatki bieżące'!J110</f>
        <v>650000</v>
      </c>
      <c r="M115" s="85"/>
      <c r="N115" s="75"/>
      <c r="O115" s="75"/>
    </row>
    <row r="116" spans="2:15" s="47" customFormat="1" ht="9.75">
      <c r="B116" s="100" t="s">
        <v>215</v>
      </c>
      <c r="C116" s="101" t="s">
        <v>216</v>
      </c>
      <c r="D116" s="48"/>
      <c r="E116" s="48">
        <v>37500</v>
      </c>
      <c r="F116" s="48">
        <v>7000</v>
      </c>
      <c r="G116" s="48">
        <v>0</v>
      </c>
      <c r="H116" s="57">
        <f t="shared" si="13"/>
        <v>7000</v>
      </c>
      <c r="I116" s="45">
        <f t="shared" si="12"/>
        <v>0.18666666666666668</v>
      </c>
      <c r="J116" s="84">
        <f t="shared" si="9"/>
        <v>507633</v>
      </c>
      <c r="K116" s="76">
        <f>'wydatki majatkowe'!J118</f>
        <v>420000</v>
      </c>
      <c r="L116" s="76">
        <f>'wydatki bieżące'!J111</f>
        <v>87633</v>
      </c>
      <c r="M116" s="86"/>
      <c r="N116" s="83"/>
      <c r="O116" s="83"/>
    </row>
    <row r="117" spans="2:15" ht="9.75">
      <c r="B117" s="41" t="s">
        <v>286</v>
      </c>
      <c r="C117" s="20" t="s">
        <v>287</v>
      </c>
      <c r="D117" s="42">
        <v>85900</v>
      </c>
      <c r="E117" s="42">
        <v>118000</v>
      </c>
      <c r="F117" s="42">
        <v>65000</v>
      </c>
      <c r="G117" s="42">
        <v>0</v>
      </c>
      <c r="H117" s="53">
        <f t="shared" si="13"/>
        <v>65000</v>
      </c>
      <c r="I117" s="45">
        <v>0</v>
      </c>
      <c r="J117" s="84">
        <f t="shared" si="9"/>
        <v>86310</v>
      </c>
      <c r="K117" s="76">
        <f>'wydatki majatkowe'!J119</f>
        <v>0</v>
      </c>
      <c r="L117" s="76">
        <f>'wydatki bieżące'!J112</f>
        <v>86310</v>
      </c>
      <c r="M117" s="85"/>
      <c r="N117" s="75"/>
      <c r="O117" s="75"/>
    </row>
    <row r="118" spans="2:15" s="47" customFormat="1" ht="9.75" hidden="1">
      <c r="B118" s="46" t="s">
        <v>89</v>
      </c>
      <c r="C118" s="47" t="s">
        <v>112</v>
      </c>
      <c r="D118" s="48"/>
      <c r="E118" s="48">
        <v>18800</v>
      </c>
      <c r="F118" s="48">
        <v>25900</v>
      </c>
      <c r="G118" s="48">
        <v>0</v>
      </c>
      <c r="H118" s="57">
        <f>G118+F118</f>
        <v>25900</v>
      </c>
      <c r="I118" s="49">
        <f t="shared" si="12"/>
        <v>1.377659574468085</v>
      </c>
      <c r="J118" s="84">
        <f t="shared" si="9"/>
        <v>0</v>
      </c>
      <c r="K118" s="76">
        <f>'wydatki majatkowe'!J120</f>
        <v>0</v>
      </c>
      <c r="L118" s="76">
        <f>'wydatki bieżące'!J113</f>
        <v>0</v>
      </c>
      <c r="M118" s="86"/>
      <c r="N118" s="83"/>
      <c r="O118" s="83"/>
    </row>
    <row r="119" spans="1:15" ht="25.5" customHeight="1">
      <c r="A119" s="136">
        <v>921</v>
      </c>
      <c r="B119" s="134"/>
      <c r="C119" s="136" t="s">
        <v>90</v>
      </c>
      <c r="D119" s="137">
        <f>SUM(D120:D122)</f>
        <v>1565700</v>
      </c>
      <c r="E119" s="137">
        <f>SUM(E120:E123)</f>
        <v>5416057</v>
      </c>
      <c r="F119" s="137">
        <f>SUM(F120:F123)</f>
        <v>2537938</v>
      </c>
      <c r="G119" s="137">
        <f>SUM(G120:G123)</f>
        <v>5800000</v>
      </c>
      <c r="H119" s="137">
        <f>SUM(H120:H123)</f>
        <v>8337938</v>
      </c>
      <c r="I119" s="138">
        <f aca="true" t="shared" si="14" ref="I119:I127">H119/E119</f>
        <v>1.539484905716465</v>
      </c>
      <c r="J119" s="140">
        <f t="shared" si="9"/>
        <v>425740</v>
      </c>
      <c r="K119" s="79">
        <f>SUM(K120:K123)</f>
        <v>130000</v>
      </c>
      <c r="L119" s="79">
        <f>SUM(L120:L123)</f>
        <v>295740</v>
      </c>
      <c r="M119" s="85"/>
      <c r="N119" s="75"/>
      <c r="O119" s="75"/>
    </row>
    <row r="120" spans="2:15" ht="9.75" hidden="1">
      <c r="B120" s="41" t="s">
        <v>91</v>
      </c>
      <c r="C120" s="20" t="s">
        <v>92</v>
      </c>
      <c r="D120" s="42">
        <v>731000</v>
      </c>
      <c r="E120" s="42">
        <v>1310661</v>
      </c>
      <c r="F120" s="42">
        <v>1245128</v>
      </c>
      <c r="G120" s="42">
        <v>0</v>
      </c>
      <c r="H120" s="42">
        <f>G120+F120</f>
        <v>1245128</v>
      </c>
      <c r="I120" s="45">
        <f t="shared" si="14"/>
        <v>0.9500000381486898</v>
      </c>
      <c r="J120" s="84">
        <f t="shared" si="9"/>
        <v>0</v>
      </c>
      <c r="K120" s="76">
        <f>'wydatki majatkowe'!J122</f>
        <v>0</v>
      </c>
      <c r="L120" s="76">
        <f>'wydatki bieżące'!J117</f>
        <v>0</v>
      </c>
      <c r="M120" s="85"/>
      <c r="N120" s="75"/>
      <c r="O120" s="75"/>
    </row>
    <row r="121" spans="2:15" ht="9.75">
      <c r="B121" s="41" t="s">
        <v>93</v>
      </c>
      <c r="C121" s="20" t="s">
        <v>94</v>
      </c>
      <c r="D121" s="42">
        <v>725500</v>
      </c>
      <c r="E121" s="42">
        <v>1030150</v>
      </c>
      <c r="F121" s="42">
        <v>1066400</v>
      </c>
      <c r="G121" s="42">
        <v>0</v>
      </c>
      <c r="H121" s="42">
        <f>G121+F121</f>
        <v>1066400</v>
      </c>
      <c r="I121" s="45">
        <f t="shared" si="14"/>
        <v>1.0351890501383294</v>
      </c>
      <c r="J121" s="84">
        <f t="shared" si="9"/>
        <v>184240</v>
      </c>
      <c r="K121" s="76">
        <f>'wydatki majatkowe'!J123</f>
        <v>0</v>
      </c>
      <c r="L121" s="76">
        <f>'wydatki bieżące'!J118</f>
        <v>184240</v>
      </c>
      <c r="M121" s="85"/>
      <c r="N121" s="75"/>
      <c r="O121" s="75"/>
    </row>
    <row r="122" spans="2:15" ht="9.75">
      <c r="B122" s="41" t="s">
        <v>217</v>
      </c>
      <c r="C122" s="20" t="s">
        <v>218</v>
      </c>
      <c r="D122" s="42">
        <v>109200</v>
      </c>
      <c r="E122" s="42">
        <v>2927616</v>
      </c>
      <c r="F122" s="42">
        <v>68700</v>
      </c>
      <c r="G122" s="42">
        <v>5800000</v>
      </c>
      <c r="H122" s="42">
        <f>G122+F122</f>
        <v>5868700</v>
      </c>
      <c r="I122" s="45">
        <f t="shared" si="14"/>
        <v>2.0046003300979365</v>
      </c>
      <c r="J122" s="84">
        <f t="shared" si="9"/>
        <v>135000</v>
      </c>
      <c r="K122" s="76">
        <f>'wydatki majatkowe'!J124</f>
        <v>130000</v>
      </c>
      <c r="L122" s="76">
        <f>'wydatki bieżące'!J119</f>
        <v>5000</v>
      </c>
      <c r="M122" s="85"/>
      <c r="N122" s="75"/>
      <c r="O122" s="75"/>
    </row>
    <row r="123" spans="2:15" s="47" customFormat="1" ht="9.75">
      <c r="B123" s="41" t="s">
        <v>95</v>
      </c>
      <c r="C123" s="20" t="s">
        <v>15</v>
      </c>
      <c r="D123" s="48"/>
      <c r="E123" s="48">
        <v>147630</v>
      </c>
      <c r="F123" s="48">
        <v>157710</v>
      </c>
      <c r="G123" s="48">
        <v>0</v>
      </c>
      <c r="H123" s="48">
        <f>G123+F123</f>
        <v>157710</v>
      </c>
      <c r="I123" s="49">
        <f t="shared" si="14"/>
        <v>1.0682788051209104</v>
      </c>
      <c r="J123" s="84">
        <f t="shared" si="9"/>
        <v>106500</v>
      </c>
      <c r="K123" s="76">
        <f>'wydatki majatkowe'!J125</f>
        <v>0</v>
      </c>
      <c r="L123" s="76">
        <f>'wydatki bieżące'!J120</f>
        <v>106500</v>
      </c>
      <c r="M123" s="86"/>
      <c r="N123" s="83"/>
      <c r="O123" s="83"/>
    </row>
    <row r="124" spans="1:15" ht="21" customHeight="1">
      <c r="A124" s="136">
        <v>926</v>
      </c>
      <c r="B124" s="134"/>
      <c r="C124" s="136" t="s">
        <v>96</v>
      </c>
      <c r="D124" s="137">
        <f>D125</f>
        <v>918500</v>
      </c>
      <c r="E124" s="137">
        <f>E125+E127</f>
        <v>2786930</v>
      </c>
      <c r="F124" s="137">
        <f>F125+F127</f>
        <v>2290800</v>
      </c>
      <c r="G124" s="137">
        <f>G125+G127</f>
        <v>150000</v>
      </c>
      <c r="H124" s="137">
        <f>H125+H127</f>
        <v>2440800</v>
      </c>
      <c r="I124" s="138">
        <f t="shared" si="14"/>
        <v>0.8758024062319469</v>
      </c>
      <c r="J124" s="140">
        <f t="shared" si="9"/>
        <v>974220</v>
      </c>
      <c r="K124" s="79">
        <f>SUM(K125:K128)</f>
        <v>705720</v>
      </c>
      <c r="L124" s="79">
        <f>SUM(L125:L128)</f>
        <v>268500</v>
      </c>
      <c r="M124" s="85"/>
      <c r="N124" s="75"/>
      <c r="O124" s="75"/>
    </row>
    <row r="125" spans="2:15" ht="9.75">
      <c r="B125" s="41" t="s">
        <v>219</v>
      </c>
      <c r="C125" s="20" t="s">
        <v>220</v>
      </c>
      <c r="D125" s="42">
        <v>918500</v>
      </c>
      <c r="E125" s="42">
        <v>2676300</v>
      </c>
      <c r="F125" s="42">
        <v>2193100</v>
      </c>
      <c r="G125" s="42">
        <v>150000</v>
      </c>
      <c r="H125" s="42">
        <f>G125+F125</f>
        <v>2343100</v>
      </c>
      <c r="I125" s="45">
        <f t="shared" si="14"/>
        <v>0.8754997571273774</v>
      </c>
      <c r="J125" s="84">
        <f t="shared" si="9"/>
        <v>846720</v>
      </c>
      <c r="K125" s="76">
        <f>'wydatki majatkowe'!J127</f>
        <v>705720</v>
      </c>
      <c r="L125" s="76">
        <f>'wydatki bieżące'!J122</f>
        <v>141000</v>
      </c>
      <c r="M125" s="85"/>
      <c r="N125" s="75"/>
      <c r="O125" s="75"/>
    </row>
    <row r="126" spans="2:15" ht="9.75">
      <c r="B126" s="41" t="s">
        <v>97</v>
      </c>
      <c r="C126" s="20" t="s">
        <v>98</v>
      </c>
      <c r="D126" s="42"/>
      <c r="E126" s="42"/>
      <c r="F126" s="42"/>
      <c r="G126" s="42"/>
      <c r="H126" s="42"/>
      <c r="I126" s="45"/>
      <c r="J126" s="84">
        <f t="shared" si="9"/>
        <v>124000</v>
      </c>
      <c r="K126" s="76">
        <f>'wydatki majatkowe'!J128</f>
        <v>0</v>
      </c>
      <c r="L126" s="76">
        <f>'wydatki bieżące'!J123</f>
        <v>124000</v>
      </c>
      <c r="M126" s="85"/>
      <c r="N126" s="75"/>
      <c r="O126" s="75"/>
    </row>
    <row r="127" spans="2:15" s="47" customFormat="1" ht="9.75">
      <c r="B127" s="100" t="s">
        <v>108</v>
      </c>
      <c r="C127" s="20" t="s">
        <v>15</v>
      </c>
      <c r="D127" s="48"/>
      <c r="E127" s="47">
        <v>110630</v>
      </c>
      <c r="F127" s="48">
        <v>97700</v>
      </c>
      <c r="G127" s="48">
        <v>0</v>
      </c>
      <c r="H127" s="48">
        <f>G127+F127</f>
        <v>97700</v>
      </c>
      <c r="I127" s="49">
        <f t="shared" si="14"/>
        <v>0.8831239266021875</v>
      </c>
      <c r="J127" s="84">
        <f t="shared" si="9"/>
        <v>3500</v>
      </c>
      <c r="K127" s="76">
        <f>'wydatki majatkowe'!J129</f>
        <v>0</v>
      </c>
      <c r="L127" s="76">
        <f>'wydatki bieżące'!J124</f>
        <v>3500</v>
      </c>
      <c r="M127" s="86"/>
      <c r="N127" s="83"/>
      <c r="O127" s="83"/>
    </row>
    <row r="128" spans="1:15" ht="9.75">
      <c r="A128" s="63"/>
      <c r="B128" s="36"/>
      <c r="C128" s="63"/>
      <c r="D128" s="68"/>
      <c r="E128" s="63"/>
      <c r="F128" s="68"/>
      <c r="G128" s="68"/>
      <c r="H128" s="68"/>
      <c r="I128" s="65"/>
      <c r="J128" s="84"/>
      <c r="K128" s="79"/>
      <c r="L128" s="79"/>
      <c r="M128" s="85"/>
      <c r="N128" s="75"/>
      <c r="O128" s="75"/>
    </row>
    <row r="129" spans="1:15" ht="21" customHeight="1">
      <c r="A129" s="162" t="s">
        <v>236</v>
      </c>
      <c r="B129" s="162"/>
      <c r="C129" s="162"/>
      <c r="D129" s="105" t="e">
        <f>D9+#REF!+D20+D27+D31+D36+D44+D48+D59+D64+D66+D77+D82+D96+D110+D119+D124</f>
        <v>#REF!</v>
      </c>
      <c r="E129" s="105" t="e">
        <f>E9+E20+E27+E31+E36+E44+E48+E56+E59+E64+E66+E77+E82+E93+E96+E110+E119+E124</f>
        <v>#REF!</v>
      </c>
      <c r="F129" s="105" t="e">
        <f>F9+F20+F27+F31+F36+F44+F48+F56+F59+F64+F66+F77+F82+F93+F96+F110+F119+F124</f>
        <v>#REF!</v>
      </c>
      <c r="G129" s="105" t="e">
        <f>G9+G20+G27+G31+G36+G44+G48+G56+G59+G64+G66+G77+G82+G93+G96+G110+G119+G124</f>
        <v>#REF!</v>
      </c>
      <c r="H129" s="105" t="e">
        <f>H9+H20+H27+H31+H36+H44+H48+H56+H59+H64+H66+H77+H82+H93+H96+H110+H119+H124</f>
        <v>#REF!</v>
      </c>
      <c r="I129" s="106" t="e">
        <f>H129/E129</f>
        <v>#REF!</v>
      </c>
      <c r="J129" s="107">
        <f>+J124+J119+J110+J96+J93+J82+J77+J66+J64+J59+J55+J48+J44+J36+J34+J31+J27+J25+J20+J18+J16+J9</f>
        <v>38761127.43</v>
      </c>
      <c r="K129" s="107">
        <f>+K124+K119+K110+K96+K93+K82+K77+K66+K64+K59+K55+K48+K44+K36+K34+K31+K27+K25+K20+K18+K16+K9</f>
        <v>17494415</v>
      </c>
      <c r="L129" s="107">
        <f>+L124+L119+L110+L96+L93+L82+L77+L66+L64+L59+L55+L48+L44+L36+L34+L31+L27+L25+L20+L18+L16+L9</f>
        <v>21266712.43</v>
      </c>
      <c r="M129" s="87"/>
      <c r="N129" s="84"/>
      <c r="O129" s="84"/>
    </row>
    <row r="130" spans="1:15" ht="9.75">
      <c r="A130" s="69"/>
      <c r="B130" s="69"/>
      <c r="C130" s="69"/>
      <c r="D130" s="42"/>
      <c r="E130" s="42"/>
      <c r="F130" s="42"/>
      <c r="G130" s="42"/>
      <c r="H130" s="42"/>
      <c r="I130" s="45"/>
      <c r="M130" s="52"/>
      <c r="N130" s="52"/>
      <c r="O130" s="52"/>
    </row>
    <row r="131" spans="1:15" ht="9.75">
      <c r="A131" s="69"/>
      <c r="B131" s="69"/>
      <c r="C131" s="69"/>
      <c r="D131" s="42"/>
      <c r="E131" s="42"/>
      <c r="F131" s="42"/>
      <c r="G131" s="42"/>
      <c r="H131" s="42"/>
      <c r="I131" s="45"/>
      <c r="M131" s="52"/>
      <c r="N131" s="52"/>
      <c r="O131" s="52"/>
    </row>
  </sheetData>
  <sheetProtection/>
  <mergeCells count="5">
    <mergeCell ref="A129:C129"/>
    <mergeCell ref="H4:I4"/>
    <mergeCell ref="F5:G5"/>
    <mergeCell ref="N1:O1"/>
    <mergeCell ref="N2:O2"/>
  </mergeCells>
  <printOptions/>
  <pageMargins left="0.75" right="0.75" top="0.26" bottom="0.37" header="0.15" footer="0.14"/>
  <pageSetup horizontalDpi="600" verticalDpi="600" orientation="landscape" paperSize="9" scale="82" r:id="rId1"/>
  <rowBreaks count="2" manualBreakCount="2">
    <brk id="56" max="14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J2" sqref="J2:K3"/>
    </sheetView>
  </sheetViews>
  <sheetFormatPr defaultColWidth="9.00390625" defaultRowHeight="12.75"/>
  <cols>
    <col min="1" max="1" width="18.125" style="0" customWidth="1"/>
    <col min="2" max="2" width="10.75390625" style="0" customWidth="1"/>
    <col min="4" max="4" width="4.25390625" style="0" customWidth="1"/>
    <col min="5" max="5" width="30.00390625" style="0" customWidth="1"/>
    <col min="6" max="8" width="13.75390625" style="0" customWidth="1"/>
    <col min="9" max="9" width="3.25390625" style="0" customWidth="1"/>
    <col min="10" max="10" width="11.875" style="0" customWidth="1"/>
    <col min="11" max="11" width="16.375" style="0" customWidth="1"/>
  </cols>
  <sheetData>
    <row r="1" ht="6.75" customHeight="1"/>
    <row r="2" spans="10:11" ht="12.75">
      <c r="J2" s="157"/>
      <c r="K2" s="157"/>
    </row>
    <row r="3" spans="10:11" ht="21" customHeight="1">
      <c r="J3" s="163"/>
      <c r="K3" s="164"/>
    </row>
    <row r="4" spans="2:8" ht="44.25" customHeight="1">
      <c r="B4" s="165" t="s">
        <v>272</v>
      </c>
      <c r="C4" s="165"/>
      <c r="D4" s="165"/>
      <c r="E4" s="165"/>
      <c r="F4" s="165"/>
      <c r="G4" s="165"/>
      <c r="H4" s="165"/>
    </row>
    <row r="5" ht="13.5" thickBot="1"/>
    <row r="6" spans="2:8" ht="13.5" thickTop="1">
      <c r="B6" s="166" t="s">
        <v>237</v>
      </c>
      <c r="C6" s="169" t="s">
        <v>238</v>
      </c>
      <c r="D6" s="170"/>
      <c r="E6" s="166" t="s">
        <v>239</v>
      </c>
      <c r="F6" s="169" t="s">
        <v>240</v>
      </c>
      <c r="G6" s="175"/>
      <c r="H6" s="170"/>
    </row>
    <row r="7" spans="2:8" ht="13.5" thickBot="1">
      <c r="B7" s="167"/>
      <c r="C7" s="171"/>
      <c r="D7" s="172"/>
      <c r="E7" s="167"/>
      <c r="F7" s="176"/>
      <c r="G7" s="177"/>
      <c r="H7" s="178"/>
    </row>
    <row r="8" spans="2:8" ht="13.5" thickTop="1">
      <c r="B8" s="167"/>
      <c r="C8" s="171"/>
      <c r="D8" s="172"/>
      <c r="E8" s="167"/>
      <c r="F8" s="166" t="s">
        <v>241</v>
      </c>
      <c r="G8" s="166" t="s">
        <v>242</v>
      </c>
      <c r="H8" s="166" t="s">
        <v>243</v>
      </c>
    </row>
    <row r="9" spans="2:8" ht="13.5" thickBot="1">
      <c r="B9" s="168"/>
      <c r="C9" s="173"/>
      <c r="D9" s="174"/>
      <c r="E9" s="168"/>
      <c r="F9" s="179"/>
      <c r="G9" s="179"/>
      <c r="H9" s="179"/>
    </row>
    <row r="10" spans="2:8" ht="14.25" thickBot="1" thickTop="1">
      <c r="B10" s="116">
        <v>1</v>
      </c>
      <c r="C10" s="183">
        <v>2</v>
      </c>
      <c r="D10" s="184"/>
      <c r="E10" s="117">
        <v>3</v>
      </c>
      <c r="F10" s="117">
        <v>4</v>
      </c>
      <c r="G10" s="117">
        <v>5</v>
      </c>
      <c r="H10" s="117">
        <v>6</v>
      </c>
    </row>
    <row r="11" spans="2:8" ht="23.25" customHeight="1" thickBot="1" thickTop="1">
      <c r="B11" s="185" t="s">
        <v>244</v>
      </c>
      <c r="C11" s="186"/>
      <c r="D11" s="187"/>
      <c r="E11" s="127" t="s">
        <v>245</v>
      </c>
      <c r="F11" s="127" t="s">
        <v>246</v>
      </c>
      <c r="G11" s="127" t="s">
        <v>246</v>
      </c>
      <c r="H11" s="127" t="s">
        <v>246</v>
      </c>
    </row>
    <row r="12" spans="2:8" ht="13.5" customHeight="1" thickTop="1">
      <c r="B12" s="118" t="s">
        <v>8</v>
      </c>
      <c r="C12" s="189" t="s">
        <v>270</v>
      </c>
      <c r="D12" s="189"/>
      <c r="E12" s="119" t="s">
        <v>271</v>
      </c>
      <c r="F12" s="120"/>
      <c r="G12" s="120"/>
      <c r="H12" s="121">
        <f>'wydatki bieżące'!M13</f>
        <v>80000</v>
      </c>
    </row>
    <row r="13" spans="2:9" ht="12.75">
      <c r="B13" s="152" t="s">
        <v>8</v>
      </c>
      <c r="C13" s="188" t="s">
        <v>12</v>
      </c>
      <c r="D13" s="188"/>
      <c r="E13" s="153" t="s">
        <v>13</v>
      </c>
      <c r="F13" s="154">
        <f>'wydatki bieżące'!M15</f>
        <v>10000</v>
      </c>
      <c r="G13" s="154"/>
      <c r="H13" s="155"/>
      <c r="I13" s="180" t="s">
        <v>102</v>
      </c>
    </row>
    <row r="14" spans="2:9" ht="12.75">
      <c r="B14" s="122" t="s">
        <v>44</v>
      </c>
      <c r="C14" s="181" t="s">
        <v>273</v>
      </c>
      <c r="D14" s="182"/>
      <c r="E14" s="123" t="s">
        <v>247</v>
      </c>
      <c r="F14" s="124"/>
      <c r="G14" s="124"/>
      <c r="H14" s="125">
        <f>'wydatki bieżące'!M51</f>
        <v>10000</v>
      </c>
      <c r="I14" s="180"/>
    </row>
    <row r="15" spans="2:9" ht="12.75">
      <c r="B15" s="122" t="s">
        <v>248</v>
      </c>
      <c r="C15" s="181" t="s">
        <v>141</v>
      </c>
      <c r="D15" s="182"/>
      <c r="E15" s="123" t="s">
        <v>249</v>
      </c>
      <c r="F15" s="124"/>
      <c r="G15" s="124"/>
      <c r="H15" s="125">
        <f>'wydatki bieżące'!M79</f>
        <v>10000</v>
      </c>
      <c r="I15" s="180"/>
    </row>
    <row r="16" spans="2:9" ht="12.75">
      <c r="B16" s="122" t="s">
        <v>250</v>
      </c>
      <c r="C16" s="181" t="s">
        <v>215</v>
      </c>
      <c r="D16" s="181"/>
      <c r="E16" s="123" t="s">
        <v>251</v>
      </c>
      <c r="F16" s="124"/>
      <c r="G16" s="124">
        <f>'wydatki bieżące'!M111</f>
        <v>87633</v>
      </c>
      <c r="H16" s="125"/>
      <c r="I16" s="180"/>
    </row>
    <row r="17" spans="2:9" ht="12.75">
      <c r="B17" s="122" t="s">
        <v>252</v>
      </c>
      <c r="C17" s="181" t="s">
        <v>93</v>
      </c>
      <c r="D17" s="182"/>
      <c r="E17" s="123" t="s">
        <v>253</v>
      </c>
      <c r="F17" s="124">
        <f>'wydatki bieżące'!M118</f>
        <v>184240</v>
      </c>
      <c r="G17" s="124"/>
      <c r="H17" s="125"/>
      <c r="I17" s="180"/>
    </row>
    <row r="18" spans="2:9" ht="12.75">
      <c r="B18" s="122" t="s">
        <v>254</v>
      </c>
      <c r="C18" s="181" t="s">
        <v>97</v>
      </c>
      <c r="D18" s="181"/>
      <c r="E18" s="123" t="s">
        <v>255</v>
      </c>
      <c r="F18" s="124"/>
      <c r="G18" s="124"/>
      <c r="H18" s="125">
        <f>'wydatki bieżące'!M123</f>
        <v>124000</v>
      </c>
      <c r="I18" s="180"/>
    </row>
    <row r="19" spans="2:9" ht="13.5" customHeight="1">
      <c r="B19" s="122" t="s">
        <v>16</v>
      </c>
      <c r="C19" s="181" t="s">
        <v>198</v>
      </c>
      <c r="D19" s="182"/>
      <c r="E19" s="123" t="s">
        <v>256</v>
      </c>
      <c r="F19" s="124"/>
      <c r="G19" s="124"/>
      <c r="H19" s="132">
        <f>'wydatki majatkowe'!M23</f>
        <v>600000</v>
      </c>
      <c r="I19" s="191" t="s">
        <v>257</v>
      </c>
    </row>
    <row r="20" spans="2:9" ht="12.75">
      <c r="B20" s="122" t="s">
        <v>16</v>
      </c>
      <c r="C20" s="181" t="s">
        <v>199</v>
      </c>
      <c r="D20" s="181"/>
      <c r="E20" s="123" t="s">
        <v>258</v>
      </c>
      <c r="F20" s="124"/>
      <c r="G20" s="124"/>
      <c r="H20" s="132">
        <f>'wydatki majatkowe'!M24</f>
        <v>1275184</v>
      </c>
      <c r="I20" s="192"/>
    </row>
    <row r="21" spans="2:9" ht="12.75">
      <c r="B21" s="122" t="s">
        <v>221</v>
      </c>
      <c r="C21" s="181" t="s">
        <v>223</v>
      </c>
      <c r="D21" s="181"/>
      <c r="E21" s="123" t="s">
        <v>258</v>
      </c>
      <c r="F21" s="124"/>
      <c r="G21" s="124"/>
      <c r="H21" s="132">
        <f>'wydatki majatkowe'!M27</f>
        <v>45000</v>
      </c>
      <c r="I21" s="192"/>
    </row>
    <row r="22" spans="2:9" ht="12.75">
      <c r="B22" s="122" t="s">
        <v>224</v>
      </c>
      <c r="C22" s="181" t="s">
        <v>226</v>
      </c>
      <c r="D22" s="181"/>
      <c r="E22" s="123" t="s">
        <v>258</v>
      </c>
      <c r="F22" s="124"/>
      <c r="G22" s="124"/>
      <c r="H22" s="132">
        <f>'wydatki majatkowe'!M36</f>
        <v>12000</v>
      </c>
      <c r="I22" s="192"/>
    </row>
    <row r="23" spans="2:9" ht="13.5" customHeight="1" thickBot="1">
      <c r="B23" s="122" t="s">
        <v>250</v>
      </c>
      <c r="C23" s="181" t="s">
        <v>215</v>
      </c>
      <c r="D23" s="181"/>
      <c r="E23" s="123" t="s">
        <v>251</v>
      </c>
      <c r="F23" s="128"/>
      <c r="G23" s="128"/>
      <c r="H23" s="133">
        <f>'wydatki majatkowe'!M118</f>
        <v>420000</v>
      </c>
      <c r="I23" s="193"/>
    </row>
    <row r="24" spans="2:8" ht="13.5" thickBot="1">
      <c r="B24" s="201" t="s">
        <v>267</v>
      </c>
      <c r="C24" s="202"/>
      <c r="D24" s="202"/>
      <c r="E24" s="202"/>
      <c r="F24" s="129">
        <f>SUM(F12:F23)</f>
        <v>194240</v>
      </c>
      <c r="G24" s="129">
        <f>SUM(G12:G23)</f>
        <v>87633</v>
      </c>
      <c r="H24" s="129">
        <f>SUM(H12:H23)</f>
        <v>2576184</v>
      </c>
    </row>
    <row r="25" ht="18" customHeight="1" thickBot="1"/>
    <row r="26" spans="2:8" ht="14.25" thickBot="1" thickTop="1">
      <c r="B26" s="126">
        <v>1</v>
      </c>
      <c r="C26" s="183">
        <v>2</v>
      </c>
      <c r="D26" s="184"/>
      <c r="E26" s="126">
        <v>3</v>
      </c>
      <c r="F26" s="126">
        <v>4</v>
      </c>
      <c r="G26" s="126">
        <v>5</v>
      </c>
      <c r="H26" s="126">
        <v>6</v>
      </c>
    </row>
    <row r="27" spans="2:8" ht="21" customHeight="1" thickBot="1" thickTop="1">
      <c r="B27" s="185" t="s">
        <v>259</v>
      </c>
      <c r="C27" s="186"/>
      <c r="D27" s="187"/>
      <c r="E27" s="127" t="s">
        <v>260</v>
      </c>
      <c r="F27" s="127" t="s">
        <v>246</v>
      </c>
      <c r="G27" s="127" t="s">
        <v>246</v>
      </c>
      <c r="H27" s="127" t="s">
        <v>246</v>
      </c>
    </row>
    <row r="28" spans="2:9" ht="12.75" customHeight="1" thickTop="1">
      <c r="B28" s="122" t="s">
        <v>248</v>
      </c>
      <c r="C28" s="181" t="s">
        <v>69</v>
      </c>
      <c r="D28" s="182"/>
      <c r="E28" s="123" t="s">
        <v>261</v>
      </c>
      <c r="F28" s="124"/>
      <c r="G28" s="124"/>
      <c r="H28" s="125">
        <f>'wydatki bieżące'!M81</f>
        <v>5000</v>
      </c>
      <c r="I28" s="190" t="s">
        <v>262</v>
      </c>
    </row>
    <row r="29" spans="2:9" ht="12.75">
      <c r="B29" s="122" t="s">
        <v>248</v>
      </c>
      <c r="C29" s="181" t="s">
        <v>71</v>
      </c>
      <c r="D29" s="182"/>
      <c r="E29" s="123" t="s">
        <v>263</v>
      </c>
      <c r="F29" s="124"/>
      <c r="G29" s="124"/>
      <c r="H29" s="125">
        <f>'wydatki bieżące'!M82</f>
        <v>55000</v>
      </c>
      <c r="I29" s="190"/>
    </row>
    <row r="30" spans="2:9" ht="12.75" customHeight="1" thickBot="1">
      <c r="B30" s="122" t="s">
        <v>252</v>
      </c>
      <c r="C30" s="181" t="s">
        <v>217</v>
      </c>
      <c r="D30" s="181"/>
      <c r="E30" s="123" t="s">
        <v>265</v>
      </c>
      <c r="F30" s="124"/>
      <c r="G30" s="124"/>
      <c r="H30" s="125">
        <f>'wydatki majatkowe'!K124</f>
        <v>130000</v>
      </c>
      <c r="I30" s="131" t="s">
        <v>264</v>
      </c>
    </row>
    <row r="31" spans="2:8" ht="13.5" thickBot="1">
      <c r="B31" s="201" t="s">
        <v>268</v>
      </c>
      <c r="C31" s="202"/>
      <c r="D31" s="202"/>
      <c r="E31" s="202"/>
      <c r="F31" s="129">
        <f>SUM(F28:F30)</f>
        <v>0</v>
      </c>
      <c r="G31" s="129">
        <f>SUM(G28:G30)</f>
        <v>0</v>
      </c>
      <c r="H31" s="129">
        <f>SUM(H28:H30)</f>
        <v>190000</v>
      </c>
    </row>
    <row r="32" spans="2:8" ht="21.75" customHeight="1" thickBot="1" thickTop="1">
      <c r="B32" s="203" t="s">
        <v>266</v>
      </c>
      <c r="C32" s="204"/>
      <c r="D32" s="205"/>
      <c r="E32" s="206"/>
      <c r="F32" s="130">
        <f>F24+F31</f>
        <v>194240</v>
      </c>
      <c r="G32" s="130">
        <f>G24+G31</f>
        <v>87633</v>
      </c>
      <c r="H32" s="130">
        <f>H24+H31</f>
        <v>2766184</v>
      </c>
    </row>
    <row r="33" spans="2:8" ht="21.75" customHeight="1" thickBot="1" thickTop="1">
      <c r="B33" s="194" t="s">
        <v>269</v>
      </c>
      <c r="C33" s="195"/>
      <c r="D33" s="196"/>
      <c r="E33" s="197"/>
      <c r="F33" s="198">
        <f>F32+G32+H32</f>
        <v>3048057</v>
      </c>
      <c r="G33" s="199"/>
      <c r="H33" s="200"/>
    </row>
    <row r="34" ht="13.5" thickTop="1"/>
  </sheetData>
  <sheetProtection/>
  <mergeCells count="37">
    <mergeCell ref="B33:E33"/>
    <mergeCell ref="F33:H33"/>
    <mergeCell ref="B24:E24"/>
    <mergeCell ref="B31:E31"/>
    <mergeCell ref="B32:E32"/>
    <mergeCell ref="C30:D30"/>
    <mergeCell ref="J2:K2"/>
    <mergeCell ref="J3:K3"/>
    <mergeCell ref="I28:I29"/>
    <mergeCell ref="C29:D29"/>
    <mergeCell ref="C26:D26"/>
    <mergeCell ref="B27:D27"/>
    <mergeCell ref="C28:D28"/>
    <mergeCell ref="C19:D19"/>
    <mergeCell ref="I19:I23"/>
    <mergeCell ref="C20:D20"/>
    <mergeCell ref="C21:D21"/>
    <mergeCell ref="C23:D23"/>
    <mergeCell ref="C10:D10"/>
    <mergeCell ref="B11:D11"/>
    <mergeCell ref="C13:D13"/>
    <mergeCell ref="C22:D22"/>
    <mergeCell ref="C12:D12"/>
    <mergeCell ref="I13:I18"/>
    <mergeCell ref="C14:D14"/>
    <mergeCell ref="C15:D15"/>
    <mergeCell ref="C16:D16"/>
    <mergeCell ref="C17:D17"/>
    <mergeCell ref="C18:D18"/>
    <mergeCell ref="B4:H4"/>
    <mergeCell ref="B6:B9"/>
    <mergeCell ref="C6:D9"/>
    <mergeCell ref="E6:E9"/>
    <mergeCell ref="F6:H7"/>
    <mergeCell ref="F8:F9"/>
    <mergeCell ref="G8:G9"/>
    <mergeCell ref="H8:H9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Pszczyna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Pszczyna</dc:creator>
  <cp:keywords/>
  <dc:description/>
  <cp:lastModifiedBy>Skarbnik Gminy</cp:lastModifiedBy>
  <cp:lastPrinted>2011-08-24T12:12:21Z</cp:lastPrinted>
  <dcterms:created xsi:type="dcterms:W3CDTF">2001-10-02T11:46:13Z</dcterms:created>
  <dcterms:modified xsi:type="dcterms:W3CDTF">2011-08-24T12:13:31Z</dcterms:modified>
  <cp:category/>
  <cp:version/>
  <cp:contentType/>
  <cp:contentStatus/>
</cp:coreProperties>
</file>