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5580" activeTab="0"/>
  </bookViews>
  <sheets>
    <sheet name="Prognoza budżetów i długów" sheetId="1" r:id="rId1"/>
    <sheet name="Wykaz przedsięwzięć" sheetId="2" r:id="rId2"/>
  </sheets>
  <definedNames>
    <definedName name="ile_lat">#REF!</definedName>
    <definedName name="liczba_lat_z_danymi">#REF!</definedName>
    <definedName name="_xlnm.Print_Area" localSheetId="0">'Prognoza budżetów i długów'!$A$1:$L$50</definedName>
    <definedName name="_xlnm.Print_Area" localSheetId="1">'Wykaz przedsięwzięć'!$A$1:$R$132</definedName>
  </definedNames>
  <calcPr fullCalcOnLoad="1"/>
</workbook>
</file>

<file path=xl/sharedStrings.xml><?xml version="1.0" encoding="utf-8"?>
<sst xmlns="http://schemas.openxmlformats.org/spreadsheetml/2006/main" count="219" uniqueCount="115">
  <si>
    <t>Lp.</t>
  </si>
  <si>
    <t>Wyszczególnienie</t>
  </si>
  <si>
    <t>a</t>
  </si>
  <si>
    <t>b</t>
  </si>
  <si>
    <t>c</t>
  </si>
  <si>
    <t>d</t>
  </si>
  <si>
    <t>e</t>
  </si>
  <si>
    <t xml:space="preserve"> dochody bieżące</t>
  </si>
  <si>
    <t xml:space="preserve"> dochody majątkowe, w tym:</t>
  </si>
  <si>
    <t xml:space="preserve">    ze sprzedaży majątku</t>
  </si>
  <si>
    <t xml:space="preserve"> z tytułu gwarancji i poręczeń, w tym:</t>
  </si>
  <si>
    <t>Dochody ogółem, z tego:</t>
  </si>
  <si>
    <t>Wynik budżetu po wykonaniu wydatków bieżących (bez obsługi długu) (1-2)</t>
  </si>
  <si>
    <t>Wydatki bieżące (bez odsetek i prowizji od: kredytów i pożyczek oraz wyemitowanych papierów wartościowych ), w tym:</t>
  </si>
  <si>
    <t xml:space="preserve"> na wynagrodzenia i składki od nich naliczane</t>
  </si>
  <si>
    <t xml:space="preserve"> związane z funkcjonowaniem organów JST</t>
  </si>
  <si>
    <t>Środki do dyspozycji (3+4+5)</t>
  </si>
  <si>
    <t>Spłata i obsługa długu, z tego:</t>
  </si>
  <si>
    <t xml:space="preserve"> rozchody z tytułu spłaty rat kapitałowych oraz wykupu papierów wartościowych</t>
  </si>
  <si>
    <t xml:space="preserve"> wydatki bieżące na obsługę długu</t>
  </si>
  <si>
    <t>Środki do dyspozycji na wydatki majątkowe (6-7-8)</t>
  </si>
  <si>
    <t>Wydatki majątkowe, w tym:</t>
  </si>
  <si>
    <t>Przychody (kredyty, pożyczki, emisje obligacji)</t>
  </si>
  <si>
    <t>Kwota długu, w tym:</t>
  </si>
  <si>
    <t xml:space="preserve"> łączna kwota wyłączeń z art. 243 ust. 3 pkt 1 uofp oraz art. 170 ust. 3 suofp</t>
  </si>
  <si>
    <t xml:space="preserve"> kwota wyłaczeń z art. 243 ust. 3 pkt 1 uofp oraz art. 170 ust. 3 suofp na dany rok budżetowy</t>
  </si>
  <si>
    <t>Kwota zobowiązań związku współtworzonego przez jst przypadających do spłaty w danym roku budżetowym podlegające doliczeniu zgodnie z art. 244 uofp</t>
  </si>
  <si>
    <t>Maksymalny dopuszczalny wskaźnik spłaty z art. 243 uofp</t>
  </si>
  <si>
    <t>Spełnienie wskaźnika spłaty z art. 243 uofp po uwzględnieniu art. 244 uofp</t>
  </si>
  <si>
    <r>
      <t>Planowana łączna kwota spłaty zobowiązań / dochody ogółem    -</t>
    </r>
    <r>
      <rPr>
        <sz val="11"/>
        <color theme="1"/>
        <rFont val="Calibri"/>
        <family val="2"/>
      </rPr>
      <t>max 15% z art. 169 suofp</t>
    </r>
  </si>
  <si>
    <r>
      <t>Zadłużenie / dochody ogółem (13-13a):</t>
    </r>
    <r>
      <rPr>
        <sz val="11"/>
        <color theme="1"/>
        <rFont val="Calibri"/>
        <family val="2"/>
      </rPr>
      <t>1                                                 -max 60% z art. 170 suofp</t>
    </r>
  </si>
  <si>
    <t>Wydatki bieżące razem (2+7b)</t>
  </si>
  <si>
    <t>Wydatki ogółem (10+19)</t>
  </si>
  <si>
    <t>Wynik budżetu (1-20)</t>
  </si>
  <si>
    <t>Przychody budżetu</t>
  </si>
  <si>
    <t>Rozchody budżetu (7a+8)</t>
  </si>
  <si>
    <t xml:space="preserve">    gwarancje i poręczenia podlegające wyłączeniu z limitów spłaty zobowiązań z art. 243 uofp/169suofp</t>
  </si>
  <si>
    <t>Nadwyżka budżetowa z lat ubiegłych plus wolne środki, zgodnie z art. 217 uofp, w tym:</t>
  </si>
  <si>
    <t>nadwyżka budżetowa z lat ubiegłych plus wolne środki, zgodnie z art. 217 uofp, angażowane na pokrycie deficytu budżetu roku bieżącego</t>
  </si>
  <si>
    <t>f</t>
  </si>
  <si>
    <t xml:space="preserve"> pozostałe wydatki bieżące</t>
  </si>
  <si>
    <t xml:space="preserve"> wydatki majątkowe objęte limitem art. 226 ust. 4 uofp</t>
  </si>
  <si>
    <t>Wynik finansowy budżetu (9-10+11)</t>
  </si>
  <si>
    <t>Zał. Nr 1</t>
  </si>
  <si>
    <t>rok 2011</t>
  </si>
  <si>
    <t>rok  2012</t>
  </si>
  <si>
    <t>rok  2013</t>
  </si>
  <si>
    <t>rok  2014</t>
  </si>
  <si>
    <t>układ wg przedsięwzięć / programów / zadań</t>
  </si>
  <si>
    <t>Zał. Nr 2</t>
  </si>
  <si>
    <t>Lp</t>
  </si>
  <si>
    <t>Nazwa i cel</t>
  </si>
  <si>
    <t>Jednostka odpowiedzialna lub koordynująca</t>
  </si>
  <si>
    <t>okres realizacji       (w wierszu program/umowa)</t>
  </si>
  <si>
    <t>Łączne nakłady finansowe</t>
  </si>
  <si>
    <t>Limity wydatków w poszczególnych latach(wszystkie lata)</t>
  </si>
  <si>
    <t>Limity zobowiązań</t>
  </si>
  <si>
    <t>od</t>
  </si>
  <si>
    <t>do</t>
  </si>
  <si>
    <t>I</t>
  </si>
  <si>
    <t>Programy, projekty lub zadania (razem)</t>
  </si>
  <si>
    <t xml:space="preserve"> - wydatki bieżące</t>
  </si>
  <si>
    <t xml:space="preserve"> - wydatki majątkowe</t>
  </si>
  <si>
    <t>programy, projekty lub zadania związane z programami realizowanymi z udziałem środków, o których mowa                              w art. 5 ust. 1 pkt 2 i 3 (razem)</t>
  </si>
  <si>
    <t>ZEOZiK                    Łany Wielkie</t>
  </si>
  <si>
    <t>Uporządkowanie gospodarki ściekowej w aglomeracji Sierakowice</t>
  </si>
  <si>
    <t>UM Sośnicowice</t>
  </si>
  <si>
    <t>programy, projekty lub zadania związane z umowami partnerstwa publiczno-prywatnego; (razem)</t>
  </si>
  <si>
    <t>programy, projekty lub zadania pozostałe (inne niż wymienione  w lit.a i b) (razem)</t>
  </si>
  <si>
    <t>Budowa przedszkola przy ul. Szprynek w Sośnicowicach</t>
  </si>
  <si>
    <t>Udział w projekcie "Zaplecze aktywnej turystyki rowerowej dla mieszkańców zachodniej części Subregionu Centralnego"</t>
  </si>
  <si>
    <t>UM Sośnicowice (lider Powiat Gliwicki)</t>
  </si>
  <si>
    <t>II</t>
  </si>
  <si>
    <t>Umowy, których realizacja w roku budżetowym                   i w latach następnych jest niezbędna dla zapewnienia ciągłości działania jednostki i których płatności przypadają w okresie dłuższym niż rok;</t>
  </si>
  <si>
    <t>Umowa ubezpieczenia mienia</t>
  </si>
  <si>
    <t>jednostki organizacyjne</t>
  </si>
  <si>
    <t>III</t>
  </si>
  <si>
    <t>Gwarancje i poręczenia udzielane przez jednostki samorządu terytorialnego(razem)</t>
  </si>
  <si>
    <t>gwarancja 1 ogółem</t>
  </si>
  <si>
    <t>poręczenie 1 ogółem</t>
  </si>
  <si>
    <t>IV</t>
  </si>
  <si>
    <t>Przedsięwzięcia ogółem</t>
  </si>
  <si>
    <t xml:space="preserve"> wydatki bieżące objęte limitem art. 226 ust. 4 uofp (bez gwarancji i poręczeń)</t>
  </si>
  <si>
    <t>do 2011</t>
  </si>
  <si>
    <t>Zagospodarowanie ośrodka sportowego wraz z remontem budynku socjalnego w Kozłowie</t>
  </si>
  <si>
    <t>Udział w projekcie "PIAP-y dla mieszkańców ziemi gliwickiej"</t>
  </si>
  <si>
    <t>rok  2015</t>
  </si>
  <si>
    <t>rok  2016</t>
  </si>
  <si>
    <t>rok  2017</t>
  </si>
  <si>
    <t>rok  2018</t>
  </si>
  <si>
    <t>doch - wyd</t>
  </si>
  <si>
    <t>przych - rozch</t>
  </si>
  <si>
    <t>Umowa na dowóz dzieci do szkół</t>
  </si>
  <si>
    <t>Umowa na lokalny transport zbiorowy</t>
  </si>
  <si>
    <t>Umowa na usługę oświetleniową</t>
  </si>
  <si>
    <t>Inne rozchody (bez spłaty długu np. przelewy na rachunki lokat)</t>
  </si>
  <si>
    <t>Inne przychody</t>
  </si>
  <si>
    <t>spełnia</t>
  </si>
  <si>
    <t>Zagospodarowanie terenu przy boisku w Trachach</t>
  </si>
  <si>
    <t>nie dotyczy</t>
  </si>
  <si>
    <t>spełnia *</t>
  </si>
  <si>
    <t>Informacja o relacji spełnienia wskaźnika spłaty z art. 243 uofp :</t>
  </si>
  <si>
    <t>NOWE PERSPEKTYWY - program aktywnej integracji w Gminie Sośnicowice</t>
  </si>
  <si>
    <t>Z naszym dziedzictwem kulturowym i przyrodniczym do Europy</t>
  </si>
  <si>
    <t>Planowana łączna kwota spłaty zobowiązań wraz z należnymi w danym roku odsetkami</t>
  </si>
  <si>
    <t xml:space="preserve">A                         (spłaty rat kredytów i pożyczek + odsetki od kredytów i pożyczek) / dochody ogółem </t>
  </si>
  <si>
    <t>B                          (doch bieżące + dochody ze sprzedaży majątku - wydatki bieżące) / dochody ogółem</t>
  </si>
  <si>
    <t>*                                                                                                                            gdy A jest mniejsze,równe od B to "spełnia"</t>
  </si>
  <si>
    <t>*</t>
  </si>
  <si>
    <t>Udział gminy w budowie chodnika przy drodze 919 w Sośnicowicach i Trachach</t>
  </si>
  <si>
    <t>Umowa na prace geodezyjne</t>
  </si>
  <si>
    <t>do 2012</t>
  </si>
  <si>
    <t>Wieloletnia Prognoza Finansowa gminy Sośnicowice na lata 2012 - 2018  -  prognozowane ustalenia budżetów i kwoty długu</t>
  </si>
  <si>
    <t>Wykaz wieloletnich przedsięwzięć gminy Sośnicowice na lata 2012 - 2018</t>
  </si>
  <si>
    <t>OPS                               Łany Wielkie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</si>
</sst>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000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medium"/>
      <bottom style="thin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thick"/>
      <right/>
      <top/>
      <bottom/>
    </border>
    <border>
      <left style="thin"/>
      <right/>
      <top style="thin"/>
      <bottom style="medium"/>
    </border>
    <border>
      <left style="medium"/>
      <right/>
      <top/>
      <bottom/>
    </border>
    <border>
      <left style="thick"/>
      <right style="thin"/>
      <top style="thin"/>
      <bottom/>
    </border>
    <border>
      <left style="thick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4" fillId="0" borderId="12" xfId="0" applyFont="1" applyBorder="1" applyAlignment="1">
      <alignment horizontal="right" vertical="top"/>
    </xf>
    <xf numFmtId="0" fontId="44" fillId="0" borderId="13" xfId="0" applyFont="1" applyBorder="1" applyAlignment="1">
      <alignment/>
    </xf>
    <xf numFmtId="4" fontId="44" fillId="0" borderId="13" xfId="0" applyNumberFormat="1" applyFont="1" applyBorder="1" applyAlignment="1">
      <alignment/>
    </xf>
    <xf numFmtId="0" fontId="0" fillId="0" borderId="12" xfId="0" applyBorder="1" applyAlignment="1">
      <alignment horizontal="right" vertical="top"/>
    </xf>
    <xf numFmtId="4" fontId="0" fillId="0" borderId="13" xfId="0" applyNumberFormat="1" applyBorder="1" applyAlignment="1">
      <alignment/>
    </xf>
    <xf numFmtId="0" fontId="44" fillId="0" borderId="13" xfId="0" applyFon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3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 horizontal="right" vertical="top"/>
    </xf>
    <xf numFmtId="0" fontId="0" fillId="0" borderId="13" xfId="0" applyFont="1" applyBorder="1" applyAlignment="1">
      <alignment/>
    </xf>
    <xf numFmtId="0" fontId="44" fillId="0" borderId="14" xfId="0" applyFont="1" applyBorder="1" applyAlignment="1">
      <alignment horizontal="right" vertical="top"/>
    </xf>
    <xf numFmtId="0" fontId="44" fillId="0" borderId="15" xfId="0" applyFont="1" applyBorder="1" applyAlignment="1">
      <alignment/>
    </xf>
    <xf numFmtId="4" fontId="44" fillId="0" borderId="15" xfId="0" applyNumberFormat="1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5" fillId="0" borderId="18" xfId="0" applyFont="1" applyBorder="1" applyAlignment="1">
      <alignment horizontal="center" vertical="top"/>
    </xf>
    <xf numFmtId="0" fontId="45" fillId="0" borderId="13" xfId="0" applyFont="1" applyBorder="1" applyAlignment="1">
      <alignment/>
    </xf>
    <xf numFmtId="4" fontId="45" fillId="0" borderId="13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6" fillId="0" borderId="18" xfId="0" applyFont="1" applyBorder="1" applyAlignment="1">
      <alignment horizontal="right" vertical="top"/>
    </xf>
    <xf numFmtId="0" fontId="46" fillId="0" borderId="13" xfId="0" applyFont="1" applyBorder="1" applyAlignment="1">
      <alignment vertical="center" wrapText="1"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4" fontId="46" fillId="0" borderId="13" xfId="0" applyNumberFormat="1" applyFont="1" applyBorder="1" applyAlignment="1">
      <alignment/>
    </xf>
    <xf numFmtId="0" fontId="0" fillId="0" borderId="18" xfId="0" applyBorder="1" applyAlignment="1">
      <alignment horizontal="right" vertical="top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46" fillId="0" borderId="13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45" fillId="0" borderId="13" xfId="0" applyFont="1" applyBorder="1" applyAlignment="1">
      <alignment wrapText="1"/>
    </xf>
    <xf numFmtId="0" fontId="44" fillId="0" borderId="18" xfId="0" applyFont="1" applyBorder="1" applyAlignment="1">
      <alignment horizontal="right" vertical="top"/>
    </xf>
    <xf numFmtId="0" fontId="0" fillId="0" borderId="29" xfId="0" applyBorder="1" applyAlignment="1">
      <alignment/>
    </xf>
    <xf numFmtId="0" fontId="47" fillId="0" borderId="18" xfId="0" applyFont="1" applyBorder="1" applyAlignment="1">
      <alignment horizontal="center" vertical="top"/>
    </xf>
    <xf numFmtId="0" fontId="47" fillId="0" borderId="13" xfId="0" applyFont="1" applyBorder="1" applyAlignment="1">
      <alignment/>
    </xf>
    <xf numFmtId="0" fontId="48" fillId="0" borderId="18" xfId="0" applyFont="1" applyBorder="1" applyAlignment="1">
      <alignment horizontal="center" vertical="top"/>
    </xf>
    <xf numFmtId="0" fontId="48" fillId="0" borderId="13" xfId="0" applyFont="1" applyBorder="1" applyAlignment="1">
      <alignment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/>
    </xf>
    <xf numFmtId="0" fontId="0" fillId="0" borderId="0" xfId="0" applyAlignment="1">
      <alignment horizontal="center"/>
    </xf>
    <xf numFmtId="0" fontId="44" fillId="0" borderId="17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/>
    </xf>
    <xf numFmtId="4" fontId="44" fillId="0" borderId="25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25" xfId="0" applyNumberFormat="1" applyFont="1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50" fillId="0" borderId="31" xfId="0" applyFont="1" applyBorder="1" applyAlignment="1">
      <alignment/>
    </xf>
    <xf numFmtId="0" fontId="44" fillId="0" borderId="33" xfId="0" applyFont="1" applyBorder="1" applyAlignment="1">
      <alignment horizontal="center" vertical="center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50" fillId="0" borderId="34" xfId="0" applyFont="1" applyBorder="1" applyAlignment="1">
      <alignment/>
    </xf>
    <xf numFmtId="164" fontId="44" fillId="0" borderId="13" xfId="0" applyNumberFormat="1" applyFont="1" applyBorder="1" applyAlignment="1">
      <alignment/>
    </xf>
    <xf numFmtId="4" fontId="44" fillId="0" borderId="13" xfId="0" applyNumberFormat="1" applyFont="1" applyBorder="1" applyAlignment="1">
      <alignment horizontal="center"/>
    </xf>
    <xf numFmtId="0" fontId="44" fillId="0" borderId="33" xfId="0" applyFont="1" applyBorder="1" applyAlignment="1">
      <alignment horizontal="center" vertical="top" wrapText="1"/>
    </xf>
    <xf numFmtId="4" fontId="45" fillId="0" borderId="25" xfId="0" applyNumberFormat="1" applyFont="1" applyBorder="1" applyAlignment="1">
      <alignment/>
    </xf>
    <xf numFmtId="4" fontId="46" fillId="0" borderId="25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165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2" fontId="0" fillId="0" borderId="13" xfId="0" applyNumberFormat="1" applyBorder="1" applyAlignment="1">
      <alignment/>
    </xf>
    <xf numFmtId="4" fontId="44" fillId="0" borderId="0" xfId="0" applyNumberFormat="1" applyFont="1" applyAlignment="1">
      <alignment/>
    </xf>
    <xf numFmtId="0" fontId="0" fillId="0" borderId="26" xfId="0" applyBorder="1" applyAlignment="1">
      <alignment/>
    </xf>
    <xf numFmtId="2" fontId="0" fillId="0" borderId="25" xfId="0" applyNumberFormat="1" applyBorder="1" applyAlignment="1">
      <alignment/>
    </xf>
    <xf numFmtId="0" fontId="44" fillId="0" borderId="25" xfId="0" applyFont="1" applyBorder="1" applyAlignment="1">
      <alignment/>
    </xf>
    <xf numFmtId="0" fontId="0" fillId="0" borderId="25" xfId="0" applyFont="1" applyBorder="1" applyAlignment="1">
      <alignment/>
    </xf>
    <xf numFmtId="4" fontId="44" fillId="0" borderId="25" xfId="0" applyNumberFormat="1" applyFont="1" applyBorder="1" applyAlignment="1">
      <alignment horizontal="center"/>
    </xf>
    <xf numFmtId="0" fontId="49" fillId="0" borderId="25" xfId="0" applyFont="1" applyBorder="1" applyAlignment="1">
      <alignment horizontal="center" vertical="center"/>
    </xf>
    <xf numFmtId="4" fontId="44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44" fillId="0" borderId="37" xfId="0" applyFont="1" applyBorder="1" applyAlignment="1">
      <alignment/>
    </xf>
    <xf numFmtId="0" fontId="0" fillId="0" borderId="37" xfId="0" applyFont="1" applyBorder="1" applyAlignment="1">
      <alignment/>
    </xf>
    <xf numFmtId="4" fontId="44" fillId="0" borderId="37" xfId="0" applyNumberFormat="1" applyFont="1" applyBorder="1" applyAlignment="1">
      <alignment/>
    </xf>
    <xf numFmtId="164" fontId="44" fillId="0" borderId="25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9" fillId="0" borderId="13" xfId="0" applyFont="1" applyBorder="1" applyAlignment="1">
      <alignment horizontal="right" vertical="top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44" fillId="0" borderId="17" xfId="0" applyFont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4" fontId="44" fillId="0" borderId="29" xfId="0" applyNumberFormat="1" applyFont="1" applyBorder="1" applyAlignment="1">
      <alignment horizontal="right" vertical="center"/>
    </xf>
    <xf numFmtId="4" fontId="44" fillId="0" borderId="28" xfId="0" applyNumberFormat="1" applyFont="1" applyBorder="1" applyAlignment="1">
      <alignment horizontal="right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44" fillId="0" borderId="29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4" fontId="0" fillId="0" borderId="29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0" fontId="4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17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5"/>
  <sheetViews>
    <sheetView tabSelected="1" zoomScalePageLayoutView="0" workbookViewId="0" topLeftCell="B1">
      <selection activeCell="F24" sqref="F24"/>
    </sheetView>
  </sheetViews>
  <sheetFormatPr defaultColWidth="9.140625" defaultRowHeight="15"/>
  <cols>
    <col min="1" max="1" width="9.57421875" style="0" customWidth="1"/>
    <col min="2" max="2" width="4.00390625" style="0" customWidth="1"/>
    <col min="3" max="3" width="93.57421875" style="0" customWidth="1"/>
    <col min="4" max="4" width="13.7109375" style="0" hidden="1" customWidth="1"/>
    <col min="5" max="11" width="13.7109375" style="0" customWidth="1"/>
    <col min="12" max="12" width="2.7109375" style="0" customWidth="1"/>
    <col min="13" max="13" width="17.140625" style="0" customWidth="1"/>
  </cols>
  <sheetData>
    <row r="1" spans="2:11" ht="49.5" customHeight="1">
      <c r="B1" s="111" t="s">
        <v>112</v>
      </c>
      <c r="C1" s="111"/>
      <c r="D1" s="111"/>
      <c r="E1" s="111"/>
      <c r="F1" s="111"/>
      <c r="G1" s="111"/>
      <c r="H1" s="111"/>
      <c r="I1" s="111"/>
      <c r="J1" s="111"/>
      <c r="K1" s="111"/>
    </row>
    <row r="2" ht="14.25" customHeight="1" thickBot="1">
      <c r="K2" t="s">
        <v>43</v>
      </c>
    </row>
    <row r="3" spans="2:12" ht="48.75" customHeight="1">
      <c r="B3" s="3" t="s">
        <v>0</v>
      </c>
      <c r="C3" s="4" t="s">
        <v>1</v>
      </c>
      <c r="D3" s="5" t="s">
        <v>44</v>
      </c>
      <c r="E3" s="5" t="s">
        <v>45</v>
      </c>
      <c r="F3" s="5" t="s">
        <v>46</v>
      </c>
      <c r="G3" s="61" t="s">
        <v>47</v>
      </c>
      <c r="H3" s="5" t="s">
        <v>86</v>
      </c>
      <c r="I3" s="5" t="s">
        <v>87</v>
      </c>
      <c r="J3" s="5" t="s">
        <v>88</v>
      </c>
      <c r="K3" s="61" t="s">
        <v>89</v>
      </c>
      <c r="L3" s="99"/>
    </row>
    <row r="4" spans="2:12" ht="6" customHeight="1">
      <c r="B4" s="6"/>
      <c r="C4" s="7"/>
      <c r="D4" s="7"/>
      <c r="E4" s="7"/>
      <c r="F4" s="7"/>
      <c r="G4" s="62"/>
      <c r="H4" s="62"/>
      <c r="K4" s="92"/>
      <c r="L4" s="99"/>
    </row>
    <row r="5" spans="2:12" s="1" customFormat="1" ht="15">
      <c r="B5" s="8">
        <v>1</v>
      </c>
      <c r="C5" s="9" t="s">
        <v>11</v>
      </c>
      <c r="D5" s="10">
        <f>D6+D7</f>
        <v>30562503.65</v>
      </c>
      <c r="E5" s="10">
        <f aca="true" t="shared" si="0" ref="E5:K5">E6+E7</f>
        <v>29883660.03</v>
      </c>
      <c r="F5" s="10">
        <f t="shared" si="0"/>
        <v>22831617</v>
      </c>
      <c r="G5" s="63">
        <f t="shared" si="0"/>
        <v>22770208</v>
      </c>
      <c r="H5" s="63">
        <f t="shared" si="0"/>
        <v>23161017</v>
      </c>
      <c r="I5" s="63">
        <f t="shared" si="0"/>
        <v>24180101</v>
      </c>
      <c r="J5" s="63">
        <f t="shared" si="0"/>
        <v>25147306</v>
      </c>
      <c r="K5" s="63">
        <f t="shared" si="0"/>
        <v>26160000</v>
      </c>
      <c r="L5" s="100"/>
    </row>
    <row r="6" spans="2:12" ht="15">
      <c r="B6" s="11" t="s">
        <v>2</v>
      </c>
      <c r="C6" s="7" t="s">
        <v>7</v>
      </c>
      <c r="D6" s="12">
        <v>21309825.13</v>
      </c>
      <c r="E6" s="12">
        <v>22784500.03</v>
      </c>
      <c r="F6" s="12">
        <v>21331617</v>
      </c>
      <c r="G6" s="64">
        <v>22270208</v>
      </c>
      <c r="H6" s="64">
        <v>23161017</v>
      </c>
      <c r="I6" s="64">
        <v>24180101</v>
      </c>
      <c r="J6" s="64">
        <v>25147306</v>
      </c>
      <c r="K6" s="64">
        <v>26160000</v>
      </c>
      <c r="L6" s="99"/>
    </row>
    <row r="7" spans="2:12" ht="15">
      <c r="B7" s="11" t="s">
        <v>3</v>
      </c>
      <c r="C7" s="7" t="s">
        <v>8</v>
      </c>
      <c r="D7" s="12">
        <v>9252678.52</v>
      </c>
      <c r="E7" s="12">
        <v>7099160</v>
      </c>
      <c r="F7" s="12">
        <v>1500000</v>
      </c>
      <c r="G7" s="64">
        <v>500000</v>
      </c>
      <c r="H7" s="64">
        <v>0</v>
      </c>
      <c r="I7" s="64">
        <v>0</v>
      </c>
      <c r="J7" s="64">
        <v>0</v>
      </c>
      <c r="K7" s="64">
        <v>0</v>
      </c>
      <c r="L7" s="99"/>
    </row>
    <row r="8" spans="2:12" ht="15">
      <c r="B8" s="11" t="s">
        <v>4</v>
      </c>
      <c r="C8" s="7" t="s">
        <v>9</v>
      </c>
      <c r="D8" s="12">
        <v>3000000</v>
      </c>
      <c r="E8" s="12">
        <v>2000000</v>
      </c>
      <c r="F8" s="12">
        <v>1500000</v>
      </c>
      <c r="G8" s="64">
        <v>500000</v>
      </c>
      <c r="H8" s="64">
        <v>0</v>
      </c>
      <c r="I8" s="64">
        <v>0</v>
      </c>
      <c r="J8" s="64">
        <v>0</v>
      </c>
      <c r="K8" s="64">
        <v>0</v>
      </c>
      <c r="L8" s="99"/>
    </row>
    <row r="9" spans="2:12" s="1" customFormat="1" ht="30.75" customHeight="1">
      <c r="B9" s="8">
        <v>2</v>
      </c>
      <c r="C9" s="13" t="s">
        <v>13</v>
      </c>
      <c r="D9" s="10">
        <f>D10+D11+D12+D13+D14+D15</f>
        <v>21509755.33</v>
      </c>
      <c r="E9" s="10">
        <f aca="true" t="shared" si="1" ref="E9:K9">E10+E11+E12+E13+E14+E15</f>
        <v>22811237.049999997</v>
      </c>
      <c r="F9" s="10">
        <f t="shared" si="1"/>
        <v>20234656</v>
      </c>
      <c r="G9" s="63">
        <f t="shared" si="1"/>
        <v>20173707</v>
      </c>
      <c r="H9" s="63">
        <f t="shared" si="1"/>
        <v>20904919</v>
      </c>
      <c r="I9" s="63">
        <f t="shared" si="1"/>
        <v>21842479</v>
      </c>
      <c r="J9" s="63">
        <f t="shared" si="1"/>
        <v>22630611</v>
      </c>
      <c r="K9" s="63">
        <f t="shared" si="1"/>
        <v>23445221</v>
      </c>
      <c r="L9" s="100"/>
    </row>
    <row r="10" spans="2:12" ht="15">
      <c r="B10" s="11" t="s">
        <v>2</v>
      </c>
      <c r="C10" s="7" t="s">
        <v>14</v>
      </c>
      <c r="D10" s="12">
        <v>9818930.01</v>
      </c>
      <c r="E10" s="12">
        <v>10867257.19</v>
      </c>
      <c r="F10" s="14">
        <v>9294857</v>
      </c>
      <c r="G10" s="64">
        <v>9273703</v>
      </c>
      <c r="H10" s="64">
        <v>9860914</v>
      </c>
      <c r="I10" s="64">
        <v>10156741</v>
      </c>
      <c r="J10" s="64">
        <v>10461443</v>
      </c>
      <c r="K10" s="64">
        <v>10775287</v>
      </c>
      <c r="L10" s="99"/>
    </row>
    <row r="11" spans="2:12" ht="15">
      <c r="B11" s="11" t="s">
        <v>3</v>
      </c>
      <c r="C11" s="7" t="s">
        <v>15</v>
      </c>
      <c r="D11" s="12">
        <v>843200</v>
      </c>
      <c r="E11" s="12">
        <v>874500</v>
      </c>
      <c r="F11" s="12">
        <v>690000</v>
      </c>
      <c r="G11" s="64">
        <v>750000</v>
      </c>
      <c r="H11" s="64">
        <v>800000</v>
      </c>
      <c r="I11" s="64">
        <v>850000</v>
      </c>
      <c r="J11" s="64">
        <v>900000</v>
      </c>
      <c r="K11" s="64">
        <v>950000</v>
      </c>
      <c r="L11" s="99"/>
    </row>
    <row r="12" spans="2:12" ht="15">
      <c r="B12" s="11" t="s">
        <v>4</v>
      </c>
      <c r="C12" s="7" t="s">
        <v>10</v>
      </c>
      <c r="D12" s="12">
        <f>'Wykaz przedsięwzięć'!I117</f>
        <v>0</v>
      </c>
      <c r="E12" s="12">
        <f>'Wykaz przedsięwzięć'!J117</f>
        <v>0</v>
      </c>
      <c r="F12" s="12">
        <f>'Wykaz przedsięwzięć'!K117</f>
        <v>0</v>
      </c>
      <c r="G12" s="64">
        <f>'Wykaz przedsięwzięć'!L117</f>
        <v>0</v>
      </c>
      <c r="H12" s="90">
        <v>0</v>
      </c>
      <c r="I12" s="90">
        <v>0</v>
      </c>
      <c r="J12" s="90">
        <v>0</v>
      </c>
      <c r="K12" s="93">
        <v>0</v>
      </c>
      <c r="L12" s="99"/>
    </row>
    <row r="13" spans="2:12" ht="15">
      <c r="B13" s="11" t="s">
        <v>5</v>
      </c>
      <c r="C13" s="7" t="s">
        <v>36</v>
      </c>
      <c r="D13" s="12"/>
      <c r="E13" s="12"/>
      <c r="F13" s="12"/>
      <c r="G13" s="64"/>
      <c r="H13" s="7"/>
      <c r="I13" s="7"/>
      <c r="J13" s="7"/>
      <c r="K13" s="62"/>
      <c r="L13" s="99"/>
    </row>
    <row r="14" spans="2:12" ht="15">
      <c r="B14" s="11" t="s">
        <v>6</v>
      </c>
      <c r="C14" s="7" t="s">
        <v>82</v>
      </c>
      <c r="D14" s="12">
        <f>'Wykaz przedsięwzięć'!I129-'Wykaz przedsięwzięć'!I117</f>
        <v>1447202.77</v>
      </c>
      <c r="E14" s="12">
        <f>'Wykaz przedsięwzięć'!J129-'Wykaz przedsięwzięć'!J117</f>
        <v>2087429</v>
      </c>
      <c r="F14" s="12">
        <f>'Wykaz przedsięwzięć'!K129-'Wykaz przedsięwzięć'!K117</f>
        <v>778641</v>
      </c>
      <c r="G14" s="64">
        <f>'Wykaz przedsięwzięć'!L129-'Wykaz przedsięwzięć'!L117</f>
        <v>0</v>
      </c>
      <c r="H14" s="64">
        <f>'Wykaz przedsięwzięć'!M129-'Wykaz przedsięwzięć'!M117</f>
        <v>0</v>
      </c>
      <c r="I14" s="64">
        <f>'Wykaz przedsięwzięć'!N129-'Wykaz przedsięwzięć'!N117</f>
        <v>0</v>
      </c>
      <c r="J14" s="64">
        <f>'Wykaz przedsięwzięć'!O129-'Wykaz przedsięwzięć'!O117</f>
        <v>0</v>
      </c>
      <c r="K14" s="64">
        <f>'Wykaz przedsięwzięć'!P129-'Wykaz przedsięwzięć'!P117</f>
        <v>0</v>
      </c>
      <c r="L14" s="99"/>
    </row>
    <row r="15" spans="2:12" s="2" customFormat="1" ht="15">
      <c r="B15" s="11" t="s">
        <v>39</v>
      </c>
      <c r="C15" s="7" t="s">
        <v>40</v>
      </c>
      <c r="D15" s="12">
        <v>9400422.55</v>
      </c>
      <c r="E15" s="15">
        <v>8982050.86</v>
      </c>
      <c r="F15" s="15">
        <v>9471158</v>
      </c>
      <c r="G15" s="65">
        <v>10150004</v>
      </c>
      <c r="H15" s="65">
        <v>10244005</v>
      </c>
      <c r="I15" s="65">
        <v>10835738</v>
      </c>
      <c r="J15" s="65">
        <v>11269168</v>
      </c>
      <c r="K15" s="65">
        <v>11719934</v>
      </c>
      <c r="L15" s="101"/>
    </row>
    <row r="16" spans="2:12" s="1" customFormat="1" ht="15">
      <c r="B16" s="8">
        <v>3</v>
      </c>
      <c r="C16" s="9" t="s">
        <v>12</v>
      </c>
      <c r="D16" s="10">
        <f>D5-D9</f>
        <v>9052748.32</v>
      </c>
      <c r="E16" s="10">
        <f aca="true" t="shared" si="2" ref="E16:K16">E5-E9</f>
        <v>7072422.980000004</v>
      </c>
      <c r="F16" s="10">
        <f t="shared" si="2"/>
        <v>2596961</v>
      </c>
      <c r="G16" s="63">
        <f t="shared" si="2"/>
        <v>2596501</v>
      </c>
      <c r="H16" s="63">
        <f t="shared" si="2"/>
        <v>2256098</v>
      </c>
      <c r="I16" s="63">
        <f t="shared" si="2"/>
        <v>2337622</v>
      </c>
      <c r="J16" s="63">
        <f t="shared" si="2"/>
        <v>2516695</v>
      </c>
      <c r="K16" s="63">
        <f t="shared" si="2"/>
        <v>2714779</v>
      </c>
      <c r="L16" s="100"/>
    </row>
    <row r="17" spans="2:13" s="1" customFormat="1" ht="15">
      <c r="B17" s="8">
        <v>4</v>
      </c>
      <c r="C17" s="9" t="s">
        <v>37</v>
      </c>
      <c r="D17" s="10">
        <v>10771951.04</v>
      </c>
      <c r="E17" s="10">
        <v>8446931.82</v>
      </c>
      <c r="F17" s="10">
        <f aca="true" t="shared" si="3" ref="F17:K17">E17-E18-E19</f>
        <v>4125216.38</v>
      </c>
      <c r="G17" s="10">
        <f t="shared" si="3"/>
        <v>3626437.38</v>
      </c>
      <c r="H17" s="10">
        <f t="shared" si="3"/>
        <v>2967198.38</v>
      </c>
      <c r="I17" s="10">
        <f t="shared" si="3"/>
        <v>1979002.38</v>
      </c>
      <c r="J17" s="10">
        <f t="shared" si="3"/>
        <v>1201691.38</v>
      </c>
      <c r="K17" s="63">
        <f t="shared" si="3"/>
        <v>641386.3799999999</v>
      </c>
      <c r="L17" s="102"/>
      <c r="M17" s="91">
        <f>K17-K18-K19</f>
        <v>585165.3799999999</v>
      </c>
    </row>
    <row r="18" spans="2:13" ht="30">
      <c r="B18" s="11" t="s">
        <v>2</v>
      </c>
      <c r="C18" s="16" t="s">
        <v>38</v>
      </c>
      <c r="D18" s="12">
        <v>7569205.28</v>
      </c>
      <c r="E18" s="12">
        <v>4321715.44</v>
      </c>
      <c r="F18" s="12">
        <v>498779</v>
      </c>
      <c r="G18" s="12">
        <v>659239</v>
      </c>
      <c r="H18" s="12">
        <v>988196</v>
      </c>
      <c r="I18" s="12">
        <v>777311</v>
      </c>
      <c r="J18" s="12">
        <v>560305</v>
      </c>
      <c r="K18" s="64">
        <v>56221</v>
      </c>
      <c r="L18" s="99"/>
      <c r="M18" s="110"/>
    </row>
    <row r="19" spans="2:12" s="1" customFormat="1" ht="15">
      <c r="B19" s="8">
        <v>5</v>
      </c>
      <c r="C19" s="9" t="s">
        <v>96</v>
      </c>
      <c r="D19" s="10"/>
      <c r="E19" s="10"/>
      <c r="F19" s="10"/>
      <c r="G19" s="63"/>
      <c r="H19" s="9"/>
      <c r="I19" s="76"/>
      <c r="J19" s="9"/>
      <c r="K19" s="94"/>
      <c r="L19" s="100"/>
    </row>
    <row r="20" spans="2:13" s="1" customFormat="1" ht="15">
      <c r="B20" s="8">
        <v>6</v>
      </c>
      <c r="C20" s="9" t="s">
        <v>16</v>
      </c>
      <c r="D20" s="10">
        <f>D16+D17+D19</f>
        <v>19824699.36</v>
      </c>
      <c r="E20" s="10">
        <f aca="true" t="shared" si="4" ref="E20:K20">E16+E17+E19</f>
        <v>15519354.800000004</v>
      </c>
      <c r="F20" s="10">
        <f t="shared" si="4"/>
        <v>6722177.38</v>
      </c>
      <c r="G20" s="63">
        <f t="shared" si="4"/>
        <v>6222938.38</v>
      </c>
      <c r="H20" s="63">
        <f t="shared" si="4"/>
        <v>5223296.38</v>
      </c>
      <c r="I20" s="63">
        <f t="shared" si="4"/>
        <v>4316624.38</v>
      </c>
      <c r="J20" s="63">
        <f t="shared" si="4"/>
        <v>3718386.38</v>
      </c>
      <c r="K20" s="63">
        <f t="shared" si="4"/>
        <v>3356165.38</v>
      </c>
      <c r="L20" s="100"/>
      <c r="M20" s="91"/>
    </row>
    <row r="21" spans="2:12" s="1" customFormat="1" ht="15">
      <c r="B21" s="8">
        <v>7</v>
      </c>
      <c r="C21" s="9" t="s">
        <v>17</v>
      </c>
      <c r="D21" s="10">
        <f>D22+D23</f>
        <v>10000</v>
      </c>
      <c r="E21" s="10">
        <f aca="true" t="shared" si="5" ref="E21:K21">E22+E23</f>
        <v>70000</v>
      </c>
      <c r="F21" s="10">
        <f t="shared" si="5"/>
        <v>295740</v>
      </c>
      <c r="G21" s="10">
        <f t="shared" si="5"/>
        <v>305740</v>
      </c>
      <c r="H21" s="10">
        <f t="shared" si="5"/>
        <v>844294</v>
      </c>
      <c r="I21" s="10">
        <f t="shared" si="5"/>
        <v>814933</v>
      </c>
      <c r="J21" s="10">
        <f t="shared" si="5"/>
        <v>777000</v>
      </c>
      <c r="K21" s="63">
        <f t="shared" si="5"/>
        <v>381000</v>
      </c>
      <c r="L21" s="100"/>
    </row>
    <row r="22" spans="2:12" s="2" customFormat="1" ht="15">
      <c r="B22" s="17" t="s">
        <v>2</v>
      </c>
      <c r="C22" s="18" t="s">
        <v>18</v>
      </c>
      <c r="D22" s="15">
        <v>0</v>
      </c>
      <c r="E22" s="15">
        <v>0</v>
      </c>
      <c r="F22" s="15">
        <v>195740</v>
      </c>
      <c r="G22" s="65">
        <v>195740</v>
      </c>
      <c r="H22" s="15">
        <v>744294</v>
      </c>
      <c r="I22" s="15">
        <v>734933</v>
      </c>
      <c r="J22" s="15">
        <v>732000</v>
      </c>
      <c r="K22" s="65">
        <v>366000</v>
      </c>
      <c r="L22" s="101"/>
    </row>
    <row r="23" spans="2:12" s="2" customFormat="1" ht="15">
      <c r="B23" s="17" t="s">
        <v>3</v>
      </c>
      <c r="C23" s="18" t="s">
        <v>19</v>
      </c>
      <c r="D23" s="15">
        <v>10000</v>
      </c>
      <c r="E23" s="15">
        <v>70000</v>
      </c>
      <c r="F23" s="15">
        <v>100000</v>
      </c>
      <c r="G23" s="65">
        <v>110000</v>
      </c>
      <c r="H23" s="15">
        <v>100000</v>
      </c>
      <c r="I23" s="15">
        <v>80000</v>
      </c>
      <c r="J23" s="15">
        <v>45000</v>
      </c>
      <c r="K23" s="65">
        <v>15000</v>
      </c>
      <c r="L23" s="101"/>
    </row>
    <row r="24" spans="2:12" s="1" customFormat="1" ht="15">
      <c r="B24" s="8">
        <v>8</v>
      </c>
      <c r="C24" s="9" t="s">
        <v>95</v>
      </c>
      <c r="D24" s="10"/>
      <c r="E24" s="10">
        <v>0</v>
      </c>
      <c r="F24" s="10">
        <v>0</v>
      </c>
      <c r="G24" s="63"/>
      <c r="H24" s="9"/>
      <c r="I24" s="9"/>
      <c r="J24" s="9"/>
      <c r="K24" s="94"/>
      <c r="L24" s="100"/>
    </row>
    <row r="25" spans="2:12" s="1" customFormat="1" ht="15">
      <c r="B25" s="8">
        <v>9</v>
      </c>
      <c r="C25" s="9" t="s">
        <v>20</v>
      </c>
      <c r="D25" s="10">
        <f>D20-D21-D24</f>
        <v>19814699.36</v>
      </c>
      <c r="E25" s="10">
        <f aca="true" t="shared" si="6" ref="E25:K25">E20-E21-E24</f>
        <v>15449354.800000004</v>
      </c>
      <c r="F25" s="10">
        <f t="shared" si="6"/>
        <v>6426437.38</v>
      </c>
      <c r="G25" s="63">
        <f t="shared" si="6"/>
        <v>5917198.38</v>
      </c>
      <c r="H25" s="63">
        <f t="shared" si="6"/>
        <v>4379002.38</v>
      </c>
      <c r="I25" s="63">
        <f t="shared" si="6"/>
        <v>3501691.38</v>
      </c>
      <c r="J25" s="63">
        <f t="shared" si="6"/>
        <v>2941386.38</v>
      </c>
      <c r="K25" s="63">
        <f t="shared" si="6"/>
        <v>2975165.38</v>
      </c>
      <c r="L25" s="100"/>
    </row>
    <row r="26" spans="2:12" s="1" customFormat="1" ht="15">
      <c r="B26" s="8">
        <v>10</v>
      </c>
      <c r="C26" s="9" t="s">
        <v>21</v>
      </c>
      <c r="D26" s="10">
        <v>17697415</v>
      </c>
      <c r="E26" s="10">
        <v>13207384.28</v>
      </c>
      <c r="F26" s="10">
        <v>2800000</v>
      </c>
      <c r="G26" s="63">
        <v>2950000</v>
      </c>
      <c r="H26" s="10">
        <v>2400000</v>
      </c>
      <c r="I26" s="10">
        <v>2300000</v>
      </c>
      <c r="J26" s="10">
        <v>2300000</v>
      </c>
      <c r="K26" s="63">
        <v>2390000</v>
      </c>
      <c r="L26" s="100"/>
    </row>
    <row r="27" spans="2:12" s="2" customFormat="1" ht="15">
      <c r="B27" s="17" t="s">
        <v>2</v>
      </c>
      <c r="C27" s="7" t="s">
        <v>41</v>
      </c>
      <c r="D27" s="15">
        <f>'Wykaz przedsięwzięć'!I13</f>
        <v>12232384</v>
      </c>
      <c r="E27" s="15">
        <f>'Wykaz przedsięwzięć'!J13</f>
        <v>11306165</v>
      </c>
      <c r="F27" s="15">
        <f>'Wykaz przedsięwzięć'!K13</f>
        <v>800000</v>
      </c>
      <c r="G27" s="65">
        <f>'Wykaz przedsięwzięć'!L13</f>
        <v>0</v>
      </c>
      <c r="H27" s="65">
        <f>'Wykaz przedsięwzięć'!M13</f>
        <v>0</v>
      </c>
      <c r="I27" s="65">
        <f>'Wykaz przedsięwzięć'!N13</f>
        <v>0</v>
      </c>
      <c r="J27" s="65">
        <f>'Wykaz przedsięwzięć'!O13</f>
        <v>0</v>
      </c>
      <c r="K27" s="65">
        <f>'Wykaz przedsięwzięć'!P13</f>
        <v>0</v>
      </c>
      <c r="L27" s="101"/>
    </row>
    <row r="28" spans="2:12" s="1" customFormat="1" ht="15">
      <c r="B28" s="8">
        <v>11</v>
      </c>
      <c r="C28" s="9" t="s">
        <v>22</v>
      </c>
      <c r="D28" s="10">
        <v>1085461.4</v>
      </c>
      <c r="E28" s="10">
        <v>1883245.86</v>
      </c>
      <c r="F28" s="10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100"/>
    </row>
    <row r="29" spans="2:12" s="1" customFormat="1" ht="15">
      <c r="B29" s="8">
        <v>12</v>
      </c>
      <c r="C29" s="9" t="s">
        <v>42</v>
      </c>
      <c r="D29" s="10">
        <f>D25-D26+D28</f>
        <v>3202745.7599999993</v>
      </c>
      <c r="E29" s="10">
        <f aca="true" t="shared" si="7" ref="E29:K29">E25-E26+E28</f>
        <v>4125216.3800000055</v>
      </c>
      <c r="F29" s="10">
        <f t="shared" si="7"/>
        <v>3626437.38</v>
      </c>
      <c r="G29" s="63">
        <f t="shared" si="7"/>
        <v>2967198.38</v>
      </c>
      <c r="H29" s="63">
        <f t="shared" si="7"/>
        <v>1979002.38</v>
      </c>
      <c r="I29" s="63">
        <f t="shared" si="7"/>
        <v>1201691.38</v>
      </c>
      <c r="J29" s="63">
        <f t="shared" si="7"/>
        <v>641386.3799999999</v>
      </c>
      <c r="K29" s="63">
        <f t="shared" si="7"/>
        <v>585165.3799999999</v>
      </c>
      <c r="L29" s="100"/>
    </row>
    <row r="30" spans="2:12" s="1" customFormat="1" ht="15">
      <c r="B30" s="8">
        <v>13</v>
      </c>
      <c r="C30" s="9" t="s">
        <v>23</v>
      </c>
      <c r="D30" s="10">
        <v>1085461.4</v>
      </c>
      <c r="E30" s="10">
        <v>2968707</v>
      </c>
      <c r="F30" s="10">
        <f aca="true" t="shared" si="8" ref="F30:K30">E30-F22</f>
        <v>2772967</v>
      </c>
      <c r="G30" s="10">
        <f t="shared" si="8"/>
        <v>2577227</v>
      </c>
      <c r="H30" s="10">
        <f t="shared" si="8"/>
        <v>1832933</v>
      </c>
      <c r="I30" s="10">
        <f t="shared" si="8"/>
        <v>1098000</v>
      </c>
      <c r="J30" s="10">
        <f t="shared" si="8"/>
        <v>366000</v>
      </c>
      <c r="K30" s="63">
        <f t="shared" si="8"/>
        <v>0</v>
      </c>
      <c r="L30" s="100"/>
    </row>
    <row r="31" spans="2:12" s="2" customFormat="1" ht="15">
      <c r="B31" s="17" t="s">
        <v>2</v>
      </c>
      <c r="C31" s="18" t="s">
        <v>24</v>
      </c>
      <c r="D31" s="15"/>
      <c r="E31" s="15"/>
      <c r="F31" s="15"/>
      <c r="G31" s="65"/>
      <c r="H31" s="18"/>
      <c r="I31" s="18"/>
      <c r="J31" s="18"/>
      <c r="K31" s="95"/>
      <c r="L31" s="101"/>
    </row>
    <row r="32" spans="2:12" s="2" customFormat="1" ht="15">
      <c r="B32" s="17" t="s">
        <v>3</v>
      </c>
      <c r="C32" s="7" t="s">
        <v>25</v>
      </c>
      <c r="D32" s="15"/>
      <c r="E32" s="15"/>
      <c r="F32" s="15"/>
      <c r="G32" s="65"/>
      <c r="H32" s="18"/>
      <c r="I32" s="18"/>
      <c r="J32" s="18"/>
      <c r="K32" s="95"/>
      <c r="L32" s="101"/>
    </row>
    <row r="33" spans="2:12" s="1" customFormat="1" ht="30">
      <c r="B33" s="8">
        <v>14</v>
      </c>
      <c r="C33" s="13" t="s">
        <v>26</v>
      </c>
      <c r="D33" s="10"/>
      <c r="E33" s="10"/>
      <c r="F33" s="10"/>
      <c r="G33" s="63"/>
      <c r="H33" s="9"/>
      <c r="I33" s="9"/>
      <c r="J33" s="9"/>
      <c r="K33" s="94"/>
      <c r="L33" s="100"/>
    </row>
    <row r="34" spans="2:12" s="1" customFormat="1" ht="15">
      <c r="B34" s="8">
        <v>15</v>
      </c>
      <c r="C34" s="9" t="s">
        <v>104</v>
      </c>
      <c r="D34" s="10">
        <f aca="true" t="shared" si="9" ref="D34:K34">D22+D23</f>
        <v>10000</v>
      </c>
      <c r="E34" s="10">
        <f t="shared" si="9"/>
        <v>70000</v>
      </c>
      <c r="F34" s="10">
        <f t="shared" si="9"/>
        <v>295740</v>
      </c>
      <c r="G34" s="10">
        <f t="shared" si="9"/>
        <v>305740</v>
      </c>
      <c r="H34" s="10">
        <f t="shared" si="9"/>
        <v>844294</v>
      </c>
      <c r="I34" s="10">
        <f t="shared" si="9"/>
        <v>814933</v>
      </c>
      <c r="J34" s="10">
        <f t="shared" si="9"/>
        <v>777000</v>
      </c>
      <c r="K34" s="10">
        <f t="shared" si="9"/>
        <v>381000</v>
      </c>
      <c r="L34" s="100"/>
    </row>
    <row r="35" spans="2:12" s="1" customFormat="1" ht="15">
      <c r="B35" s="8" t="s">
        <v>2</v>
      </c>
      <c r="C35" s="9" t="s">
        <v>27</v>
      </c>
      <c r="D35" s="10"/>
      <c r="E35" s="10"/>
      <c r="F35" s="10"/>
      <c r="G35" s="76">
        <f>(G22+G23)/G5</f>
        <v>0.01342719398962012</v>
      </c>
      <c r="H35" s="76">
        <f>(H22+H23)/H5</f>
        <v>0.036453235192565166</v>
      </c>
      <c r="I35" s="76">
        <f>(I22+I23)/I5</f>
        <v>0.03370263010894785</v>
      </c>
      <c r="J35" s="76">
        <f>(J22+J23)/J5</f>
        <v>0.030897941910755768</v>
      </c>
      <c r="K35" s="103">
        <f>(K22+K23)/K5</f>
        <v>0.01456422018348624</v>
      </c>
      <c r="L35" s="100"/>
    </row>
    <row r="36" spans="2:12" s="1" customFormat="1" ht="15">
      <c r="B36" s="8">
        <v>16</v>
      </c>
      <c r="C36" s="9" t="s">
        <v>28</v>
      </c>
      <c r="D36" s="105" t="s">
        <v>108</v>
      </c>
      <c r="E36" s="105" t="s">
        <v>108</v>
      </c>
      <c r="F36" s="105" t="s">
        <v>108</v>
      </c>
      <c r="G36" s="77" t="s">
        <v>97</v>
      </c>
      <c r="H36" s="77" t="s">
        <v>97</v>
      </c>
      <c r="I36" s="77" t="s">
        <v>97</v>
      </c>
      <c r="J36" s="77" t="s">
        <v>97</v>
      </c>
      <c r="K36" s="96" t="s">
        <v>97</v>
      </c>
      <c r="L36" s="100"/>
    </row>
    <row r="37" spans="2:12" s="1" customFormat="1" ht="15">
      <c r="B37" s="8">
        <v>17</v>
      </c>
      <c r="C37" s="9" t="s">
        <v>29</v>
      </c>
      <c r="D37" s="76">
        <f>D34/D5</f>
        <v>0.0003271983249317338</v>
      </c>
      <c r="E37" s="76">
        <f>E34/E5</f>
        <v>0.002342417224989425</v>
      </c>
      <c r="F37" s="76">
        <f>F34/F5</f>
        <v>0.012953090444710946</v>
      </c>
      <c r="G37" s="66" t="s">
        <v>99</v>
      </c>
      <c r="H37" s="66" t="s">
        <v>99</v>
      </c>
      <c r="I37" s="66" t="s">
        <v>99</v>
      </c>
      <c r="J37" s="66" t="s">
        <v>99</v>
      </c>
      <c r="K37" s="97" t="s">
        <v>99</v>
      </c>
      <c r="L37" s="100"/>
    </row>
    <row r="38" spans="2:12" s="1" customFormat="1" ht="15">
      <c r="B38" s="8">
        <v>18</v>
      </c>
      <c r="C38" s="9" t="s">
        <v>30</v>
      </c>
      <c r="D38" s="10">
        <f>(D30-D31)/D5*100</f>
        <v>3.5516115185805464</v>
      </c>
      <c r="E38" s="10">
        <f>(E30-E31)/E5*100</f>
        <v>9.934214875352401</v>
      </c>
      <c r="F38" s="10">
        <f>(F30-F31)/F5*100</f>
        <v>12.145293957935612</v>
      </c>
      <c r="G38" s="66" t="s">
        <v>99</v>
      </c>
      <c r="H38" s="66" t="s">
        <v>99</v>
      </c>
      <c r="I38" s="66" t="s">
        <v>99</v>
      </c>
      <c r="J38" s="66" t="s">
        <v>99</v>
      </c>
      <c r="K38" s="97" t="s">
        <v>99</v>
      </c>
      <c r="L38" s="100"/>
    </row>
    <row r="39" spans="2:12" s="1" customFormat="1" ht="15">
      <c r="B39" s="8">
        <v>19</v>
      </c>
      <c r="C39" s="9" t="s">
        <v>31</v>
      </c>
      <c r="D39" s="10">
        <f>D9+D23</f>
        <v>21519755.33</v>
      </c>
      <c r="E39" s="10">
        <f aca="true" t="shared" si="10" ref="E39:K39">E9+E23</f>
        <v>22881237.049999997</v>
      </c>
      <c r="F39" s="10">
        <f t="shared" si="10"/>
        <v>20334656</v>
      </c>
      <c r="G39" s="63">
        <f t="shared" si="10"/>
        <v>20283707</v>
      </c>
      <c r="H39" s="63">
        <f t="shared" si="10"/>
        <v>21004919</v>
      </c>
      <c r="I39" s="63">
        <f t="shared" si="10"/>
        <v>21922479</v>
      </c>
      <c r="J39" s="63">
        <f t="shared" si="10"/>
        <v>22675611</v>
      </c>
      <c r="K39" s="63">
        <f t="shared" si="10"/>
        <v>23460221</v>
      </c>
      <c r="L39" s="100"/>
    </row>
    <row r="40" spans="2:12" s="1" customFormat="1" ht="15">
      <c r="B40" s="8">
        <v>20</v>
      </c>
      <c r="C40" s="9" t="s">
        <v>32</v>
      </c>
      <c r="D40" s="10">
        <f>D26+D39</f>
        <v>39217170.33</v>
      </c>
      <c r="E40" s="10">
        <f>E26+E39</f>
        <v>36088621.33</v>
      </c>
      <c r="F40" s="10">
        <f aca="true" t="shared" si="11" ref="F40:K40">F26+F39</f>
        <v>23134656</v>
      </c>
      <c r="G40" s="63">
        <f t="shared" si="11"/>
        <v>23233707</v>
      </c>
      <c r="H40" s="63">
        <f t="shared" si="11"/>
        <v>23404919</v>
      </c>
      <c r="I40" s="63">
        <f t="shared" si="11"/>
        <v>24222479</v>
      </c>
      <c r="J40" s="63">
        <f t="shared" si="11"/>
        <v>24975611</v>
      </c>
      <c r="K40" s="63">
        <f t="shared" si="11"/>
        <v>25850221</v>
      </c>
      <c r="L40" s="100"/>
    </row>
    <row r="41" spans="2:12" s="1" customFormat="1" ht="15">
      <c r="B41" s="8">
        <v>21</v>
      </c>
      <c r="C41" s="9" t="s">
        <v>33</v>
      </c>
      <c r="D41" s="10">
        <f>D5-D40</f>
        <v>-8654666.68</v>
      </c>
      <c r="E41" s="10">
        <f aca="true" t="shared" si="12" ref="E41:K41">E5-E40</f>
        <v>-6204961.299999997</v>
      </c>
      <c r="F41" s="10">
        <f t="shared" si="12"/>
        <v>-303039</v>
      </c>
      <c r="G41" s="63">
        <f t="shared" si="12"/>
        <v>-463499</v>
      </c>
      <c r="H41" s="63">
        <f t="shared" si="12"/>
        <v>-243902</v>
      </c>
      <c r="I41" s="63">
        <f t="shared" si="12"/>
        <v>-42378</v>
      </c>
      <c r="J41" s="63">
        <f t="shared" si="12"/>
        <v>171695</v>
      </c>
      <c r="K41" s="63">
        <f t="shared" si="12"/>
        <v>309779</v>
      </c>
      <c r="L41" s="100"/>
    </row>
    <row r="42" spans="2:12" s="1" customFormat="1" ht="15">
      <c r="B42" s="8">
        <v>22</v>
      </c>
      <c r="C42" s="9" t="s">
        <v>34</v>
      </c>
      <c r="D42" s="10">
        <f>D28+D19+D18</f>
        <v>8654666.68</v>
      </c>
      <c r="E42" s="10">
        <f aca="true" t="shared" si="13" ref="E42:K42">E28+E19+E18</f>
        <v>6204961.300000001</v>
      </c>
      <c r="F42" s="10">
        <f>F28+F19+F18</f>
        <v>498779</v>
      </c>
      <c r="G42" s="10">
        <f>G28+G19+G18</f>
        <v>659239</v>
      </c>
      <c r="H42" s="10">
        <f t="shared" si="13"/>
        <v>988196</v>
      </c>
      <c r="I42" s="10">
        <f t="shared" si="13"/>
        <v>777311</v>
      </c>
      <c r="J42" s="10">
        <f>J28+J19+J18</f>
        <v>560305</v>
      </c>
      <c r="K42" s="63">
        <f t="shared" si="13"/>
        <v>56221</v>
      </c>
      <c r="L42" s="100"/>
    </row>
    <row r="43" spans="2:12" s="1" customFormat="1" ht="15.75" thickBot="1">
      <c r="B43" s="19">
        <v>23</v>
      </c>
      <c r="C43" s="20" t="s">
        <v>35</v>
      </c>
      <c r="D43" s="21">
        <f>D22+D24</f>
        <v>0</v>
      </c>
      <c r="E43" s="21">
        <f aca="true" t="shared" si="14" ref="E43:K43">E22+E24</f>
        <v>0</v>
      </c>
      <c r="F43" s="21">
        <f>F22+F24</f>
        <v>195740</v>
      </c>
      <c r="G43" s="21">
        <f>G22+G24</f>
        <v>195740</v>
      </c>
      <c r="H43" s="21">
        <f t="shared" si="14"/>
        <v>744294</v>
      </c>
      <c r="I43" s="21">
        <f t="shared" si="14"/>
        <v>734933</v>
      </c>
      <c r="J43" s="21">
        <f t="shared" si="14"/>
        <v>732000</v>
      </c>
      <c r="K43" s="98">
        <f t="shared" si="14"/>
        <v>366000</v>
      </c>
      <c r="L43" s="100"/>
    </row>
    <row r="45" spans="3:11" ht="15">
      <c r="C45" s="68" t="s">
        <v>90</v>
      </c>
      <c r="D45" s="70">
        <f>D5-D40</f>
        <v>-8654666.68</v>
      </c>
      <c r="E45" s="70">
        <f aca="true" t="shared" si="15" ref="E45:K45">E5-E40</f>
        <v>-6204961.299999997</v>
      </c>
      <c r="F45" s="70">
        <f t="shared" si="15"/>
        <v>-303039</v>
      </c>
      <c r="G45" s="70">
        <f t="shared" si="15"/>
        <v>-463499</v>
      </c>
      <c r="H45" s="70">
        <f t="shared" si="15"/>
        <v>-243902</v>
      </c>
      <c r="I45" s="70">
        <f t="shared" si="15"/>
        <v>-42378</v>
      </c>
      <c r="J45" s="70">
        <f t="shared" si="15"/>
        <v>171695</v>
      </c>
      <c r="K45" s="70">
        <f t="shared" si="15"/>
        <v>309779</v>
      </c>
    </row>
    <row r="46" spans="3:11" ht="15">
      <c r="C46" s="69" t="s">
        <v>91</v>
      </c>
      <c r="D46" s="70">
        <f aca="true" t="shared" si="16" ref="D46:K46">D19+D42-D43</f>
        <v>8654666.68</v>
      </c>
      <c r="E46" s="70">
        <f t="shared" si="16"/>
        <v>6204961.300000001</v>
      </c>
      <c r="F46" s="70">
        <f t="shared" si="16"/>
        <v>303039</v>
      </c>
      <c r="G46" s="70">
        <f t="shared" si="16"/>
        <v>463499</v>
      </c>
      <c r="H46" s="70">
        <f t="shared" si="16"/>
        <v>243902</v>
      </c>
      <c r="I46" s="70">
        <f t="shared" si="16"/>
        <v>42378</v>
      </c>
      <c r="J46" s="70">
        <f t="shared" si="16"/>
        <v>-171695</v>
      </c>
      <c r="K46" s="70">
        <f t="shared" si="16"/>
        <v>-309779</v>
      </c>
    </row>
    <row r="47" spans="3:11" ht="15">
      <c r="C47" s="86" t="s">
        <v>101</v>
      </c>
      <c r="D47" s="70"/>
      <c r="E47" s="70"/>
      <c r="F47" s="70"/>
      <c r="G47" s="70"/>
      <c r="H47" s="70"/>
      <c r="I47" s="70"/>
      <c r="J47" s="70"/>
      <c r="K47" s="70"/>
    </row>
    <row r="48" spans="3:11" ht="15">
      <c r="C48" s="84" t="s">
        <v>105</v>
      </c>
      <c r="D48" s="85">
        <f>(D22+D23)/D5</f>
        <v>0.0003271983249317338</v>
      </c>
      <c r="E48" s="85">
        <f>(E22+E23)/E5</f>
        <v>0.002342417224989425</v>
      </c>
      <c r="F48" s="85">
        <f>(F22+F23)/F5</f>
        <v>0.012953090444710946</v>
      </c>
      <c r="G48" s="104">
        <f>G34/G5</f>
        <v>0.01342719398962012</v>
      </c>
      <c r="H48" s="104">
        <f>H34/H5</f>
        <v>0.036453235192565166</v>
      </c>
      <c r="I48" s="104">
        <f>I34/I5</f>
        <v>0.03370263010894785</v>
      </c>
      <c r="J48" s="104">
        <f>J34/J5</f>
        <v>0.030897941910755768</v>
      </c>
      <c r="K48" s="104">
        <f>K34/K5</f>
        <v>0.01456422018348624</v>
      </c>
    </row>
    <row r="49" spans="3:11" ht="15">
      <c r="C49" s="84" t="s">
        <v>106</v>
      </c>
      <c r="D49" s="85">
        <f>(D6-D9+D8)/D5</f>
        <v>0.09161781482519352</v>
      </c>
      <c r="E49" s="85">
        <f>(E6-E9+E8)/E5</f>
        <v>0.06603150276837104</v>
      </c>
      <c r="F49" s="85">
        <f>(F6-F9+F8)/F5</f>
        <v>0.11374406814900583</v>
      </c>
      <c r="G49" s="104">
        <f>1/3*((F6+F8-F9)/F5+(E6+E8-E9)/E5+(D6+D8-D9)/D5)</f>
        <v>0.09046446191419012</v>
      </c>
      <c r="H49" s="104">
        <f>1/3*((G6+G8-G9)/G5+(F6+F8-F9)/F5+(E6+E8-E9)/E5)</f>
        <v>0.09793539791273788</v>
      </c>
      <c r="I49" s="104">
        <f>1/3*((H6+H8-H9)/H5+(G6+G8-G9)/G5+(F6+F8-F9)/F5)</f>
        <v>0.10839465713332408</v>
      </c>
      <c r="J49" s="104">
        <f>1/3*((I6+I8-I9)/I5+(H6+H8-H9)/H5+(G6+G8-G9)/G5)</f>
        <v>0.10270511574839432</v>
      </c>
      <c r="K49" s="104">
        <f>1/3*((J6+J8-J9)/J5+(I6+I8-I9)/I5+(H6+H8-H9)/H5)</f>
        <v>0.09805428004925204</v>
      </c>
    </row>
    <row r="50" spans="3:6" ht="15">
      <c r="C50" s="69" t="s">
        <v>107</v>
      </c>
      <c r="D50" s="66" t="s">
        <v>100</v>
      </c>
      <c r="E50" s="66" t="s">
        <v>100</v>
      </c>
      <c r="F50" s="66" t="s">
        <v>100</v>
      </c>
    </row>
    <row r="51" ht="15">
      <c r="C51" s="89"/>
    </row>
    <row r="52" ht="15">
      <c r="C52" s="89"/>
    </row>
    <row r="55" ht="15">
      <c r="C55" s="89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"/>
  <sheetViews>
    <sheetView view="pageBreakPreview" zoomScale="74" zoomScaleSheetLayoutView="74" zoomScalePageLayoutView="0" workbookViewId="0" topLeftCell="A1">
      <selection activeCell="T27" sqref="T27"/>
    </sheetView>
  </sheetViews>
  <sheetFormatPr defaultColWidth="9.140625" defaultRowHeight="15"/>
  <cols>
    <col min="1" max="1" width="4.421875" style="0" customWidth="1"/>
    <col min="2" max="2" width="57.7109375" style="0" customWidth="1"/>
    <col min="3" max="3" width="14.8515625" style="0" customWidth="1"/>
    <col min="6" max="6" width="17.421875" style="0" customWidth="1"/>
    <col min="7" max="7" width="17.140625" style="0" hidden="1" customWidth="1"/>
    <col min="8" max="8" width="17.140625" style="0" customWidth="1"/>
    <col min="9" max="9" width="17.140625" style="0" hidden="1" customWidth="1"/>
    <col min="10" max="10" width="17.140625" style="0" customWidth="1"/>
    <col min="11" max="11" width="18.57421875" style="0" customWidth="1"/>
    <col min="12" max="16" width="13.7109375" style="0" customWidth="1"/>
    <col min="17" max="17" width="17.00390625" style="0" customWidth="1"/>
    <col min="18" max="18" width="2.00390625" style="0" customWidth="1"/>
  </cols>
  <sheetData>
    <row r="1" spans="1:18" ht="30" customHeight="1">
      <c r="A1" s="128" t="s">
        <v>113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82"/>
    </row>
    <row r="2" spans="1:18" ht="14.25" customHeight="1">
      <c r="A2" s="22"/>
      <c r="B2" s="23"/>
      <c r="C2" s="23"/>
      <c r="D2" s="23"/>
      <c r="E2" s="23"/>
      <c r="F2" s="108"/>
      <c r="G2" s="23"/>
      <c r="H2" s="59"/>
      <c r="I2" s="23"/>
      <c r="J2" s="129" t="s">
        <v>48</v>
      </c>
      <c r="K2" s="129"/>
      <c r="L2" s="129"/>
      <c r="M2" s="129"/>
      <c r="N2" s="129"/>
      <c r="O2" s="129"/>
      <c r="P2" s="129"/>
      <c r="Q2" s="129"/>
      <c r="R2" s="82"/>
    </row>
    <row r="3" spans="1:18" ht="14.25" customHeight="1">
      <c r="A3" s="22"/>
      <c r="B3" s="23"/>
      <c r="C3" s="23"/>
      <c r="D3" s="23"/>
      <c r="E3" s="23"/>
      <c r="F3" s="108"/>
      <c r="G3" s="23"/>
      <c r="H3" s="59"/>
      <c r="I3" s="23"/>
      <c r="J3" s="23"/>
      <c r="K3" s="23"/>
      <c r="L3" s="23"/>
      <c r="M3" s="23"/>
      <c r="N3" s="67"/>
      <c r="O3" s="67"/>
      <c r="P3" s="67"/>
      <c r="Q3" s="23"/>
      <c r="R3" s="82"/>
    </row>
    <row r="4" spans="1:18" ht="14.25" customHeight="1">
      <c r="A4" s="22"/>
      <c r="B4" s="23"/>
      <c r="C4" s="23"/>
      <c r="D4" s="23"/>
      <c r="E4" s="23"/>
      <c r="F4" s="108"/>
      <c r="G4" s="23"/>
      <c r="H4" s="59"/>
      <c r="I4" s="23"/>
      <c r="J4" s="23"/>
      <c r="K4" s="23"/>
      <c r="L4" s="23"/>
      <c r="M4" s="23"/>
      <c r="N4" s="67"/>
      <c r="O4" s="67"/>
      <c r="P4" s="67"/>
      <c r="Q4" s="23" t="s">
        <v>49</v>
      </c>
      <c r="R4" s="82"/>
    </row>
    <row r="5" spans="1:18" ht="14.25" customHeight="1">
      <c r="A5" s="22"/>
      <c r="B5" s="23"/>
      <c r="C5" s="23"/>
      <c r="D5" s="23"/>
      <c r="E5" s="23"/>
      <c r="F5" s="108"/>
      <c r="G5" s="23"/>
      <c r="H5" s="59"/>
      <c r="I5" s="23"/>
      <c r="J5" s="23"/>
      <c r="K5" s="23"/>
      <c r="L5" s="23"/>
      <c r="M5" s="23"/>
      <c r="N5" s="67"/>
      <c r="O5" s="67"/>
      <c r="P5" s="67"/>
      <c r="Q5" s="23"/>
      <c r="R5" s="82"/>
    </row>
    <row r="6" spans="1:18" ht="14.25" customHeight="1">
      <c r="A6" s="22"/>
      <c r="B6" s="23"/>
      <c r="C6" s="23"/>
      <c r="D6" s="23"/>
      <c r="E6" s="23"/>
      <c r="F6" s="108"/>
      <c r="G6" s="23"/>
      <c r="H6" s="59"/>
      <c r="I6" s="23"/>
      <c r="J6" s="23"/>
      <c r="K6" s="23"/>
      <c r="L6" s="23"/>
      <c r="M6" s="23"/>
      <c r="N6" s="67"/>
      <c r="O6" s="67"/>
      <c r="P6" s="67"/>
      <c r="Q6" s="23"/>
      <c r="R6" s="82"/>
    </row>
    <row r="7" spans="1:18" ht="7.5" customHeight="1" thickBot="1">
      <c r="A7" s="22"/>
      <c r="R7" s="83"/>
    </row>
    <row r="8" spans="1:18" ht="60" customHeight="1" thickTop="1">
      <c r="A8" s="24" t="s">
        <v>50</v>
      </c>
      <c r="B8" s="25" t="s">
        <v>51</v>
      </c>
      <c r="C8" s="26" t="s">
        <v>52</v>
      </c>
      <c r="D8" s="130" t="s">
        <v>53</v>
      </c>
      <c r="E8" s="130"/>
      <c r="F8" s="109" t="s">
        <v>54</v>
      </c>
      <c r="G8" s="26"/>
      <c r="H8" s="60"/>
      <c r="I8" s="131" t="s">
        <v>55</v>
      </c>
      <c r="J8" s="131"/>
      <c r="K8" s="131"/>
      <c r="L8" s="131"/>
      <c r="M8" s="131"/>
      <c r="N8" s="72"/>
      <c r="O8" s="72"/>
      <c r="P8" s="72"/>
      <c r="Q8" s="78" t="s">
        <v>56</v>
      </c>
      <c r="R8" s="81"/>
    </row>
    <row r="9" spans="1:18" ht="15">
      <c r="A9" s="27"/>
      <c r="B9" s="7"/>
      <c r="C9" s="7"/>
      <c r="D9" s="28" t="s">
        <v>57</v>
      </c>
      <c r="E9" s="28" t="s">
        <v>58</v>
      </c>
      <c r="F9" s="7"/>
      <c r="G9" s="28" t="s">
        <v>83</v>
      </c>
      <c r="H9" s="46" t="s">
        <v>111</v>
      </c>
      <c r="I9" s="46">
        <v>2011</v>
      </c>
      <c r="J9" s="46">
        <v>2012</v>
      </c>
      <c r="K9" s="46">
        <v>2013</v>
      </c>
      <c r="L9" s="46">
        <v>2014</v>
      </c>
      <c r="M9" s="46">
        <v>2015</v>
      </c>
      <c r="N9" s="46">
        <v>2016</v>
      </c>
      <c r="O9" s="46">
        <v>2017</v>
      </c>
      <c r="P9" s="46">
        <v>2018</v>
      </c>
      <c r="Q9" s="62"/>
      <c r="R9" s="81"/>
    </row>
    <row r="10" spans="1:18" ht="9" customHeight="1">
      <c r="A10" s="2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2"/>
      <c r="O10" s="62"/>
      <c r="P10" s="62"/>
      <c r="Q10" s="62"/>
      <c r="R10" s="81"/>
    </row>
    <row r="11" spans="1:18" ht="18.75">
      <c r="A11" s="29" t="s">
        <v>59</v>
      </c>
      <c r="B11" s="30" t="s">
        <v>60</v>
      </c>
      <c r="C11" s="132"/>
      <c r="D11" s="133"/>
      <c r="E11" s="134"/>
      <c r="F11" s="31">
        <f>SUM(F12:F13)</f>
        <v>27478097</v>
      </c>
      <c r="G11" s="31">
        <f>SUM(G12:G13)</f>
        <v>1566690</v>
      </c>
      <c r="H11" s="31">
        <f>SUM(H12:H13)</f>
        <v>14330862</v>
      </c>
      <c r="I11" s="31">
        <f aca="true" t="shared" si="0" ref="I11:P11">SUM(I12:I13)</f>
        <v>13247092</v>
      </c>
      <c r="J11" s="31">
        <f t="shared" si="0"/>
        <v>12223594</v>
      </c>
      <c r="K11" s="31">
        <f t="shared" si="0"/>
        <v>923641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79">
        <f>SUM(Q12:Q13)</f>
        <v>13147235</v>
      </c>
      <c r="R11" s="81"/>
    </row>
    <row r="12" spans="1:18" ht="15">
      <c r="A12" s="27"/>
      <c r="B12" s="7" t="s">
        <v>61</v>
      </c>
      <c r="C12" s="32"/>
      <c r="D12" s="33"/>
      <c r="E12" s="34"/>
      <c r="F12" s="12">
        <f>F16+F50+F60</f>
        <v>1957030</v>
      </c>
      <c r="G12" s="12">
        <f>G16+G50+G60</f>
        <v>384172</v>
      </c>
      <c r="H12" s="12">
        <f aca="true" t="shared" si="1" ref="H12:P12">H16+H50+H60</f>
        <v>915960</v>
      </c>
      <c r="I12" s="12">
        <f t="shared" si="1"/>
        <v>1014708</v>
      </c>
      <c r="J12" s="12">
        <f t="shared" si="1"/>
        <v>917429</v>
      </c>
      <c r="K12" s="12">
        <f t="shared" si="1"/>
        <v>123641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64">
        <f>Q16+Q50+Q60</f>
        <v>1041070</v>
      </c>
      <c r="R12" s="81"/>
    </row>
    <row r="13" spans="1:18" ht="15">
      <c r="A13" s="27"/>
      <c r="B13" s="7" t="s">
        <v>62</v>
      </c>
      <c r="C13" s="35"/>
      <c r="D13" s="36"/>
      <c r="E13" s="37"/>
      <c r="F13" s="12">
        <f>F17+F51+F61</f>
        <v>25521067</v>
      </c>
      <c r="G13" s="12">
        <f>G17+G51+G61</f>
        <v>1182518</v>
      </c>
      <c r="H13" s="12">
        <f aca="true" t="shared" si="2" ref="H13:Q13">H17+H51+H61</f>
        <v>13414902</v>
      </c>
      <c r="I13" s="12">
        <f t="shared" si="2"/>
        <v>12232384</v>
      </c>
      <c r="J13" s="12">
        <f t="shared" si="2"/>
        <v>11306165</v>
      </c>
      <c r="K13" s="12">
        <f t="shared" si="2"/>
        <v>800000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64">
        <f t="shared" si="2"/>
        <v>12106165</v>
      </c>
      <c r="R13" s="81"/>
    </row>
    <row r="14" spans="1:18" ht="15">
      <c r="A14" s="27"/>
      <c r="B14" s="7"/>
      <c r="C14" s="7"/>
      <c r="D14" s="7"/>
      <c r="E14" s="7"/>
      <c r="F14" s="12"/>
      <c r="G14" s="12"/>
      <c r="H14" s="12"/>
      <c r="I14" s="12"/>
      <c r="J14" s="12"/>
      <c r="K14" s="12"/>
      <c r="L14" s="12"/>
      <c r="M14" s="12"/>
      <c r="N14" s="64"/>
      <c r="O14" s="64"/>
      <c r="P14" s="64"/>
      <c r="Q14" s="64"/>
      <c r="R14" s="81"/>
    </row>
    <row r="15" spans="1:18" ht="45.75" customHeight="1">
      <c r="A15" s="38">
        <v>1</v>
      </c>
      <c r="B15" s="39" t="s">
        <v>63</v>
      </c>
      <c r="C15" s="40"/>
      <c r="D15" s="41"/>
      <c r="E15" s="42"/>
      <c r="F15" s="43">
        <f>SUM(F16:F17)</f>
        <v>20963734</v>
      </c>
      <c r="G15" s="43">
        <f>SUM(G16:G17)</f>
        <v>698575</v>
      </c>
      <c r="H15" s="43">
        <f>SUM(H16:H17)</f>
        <v>10265499</v>
      </c>
      <c r="I15" s="43">
        <f aca="true" t="shared" si="3" ref="I15:Q15">SUM(I16:I17)</f>
        <v>10049844</v>
      </c>
      <c r="J15" s="43">
        <f t="shared" si="3"/>
        <v>10574594</v>
      </c>
      <c r="K15" s="43">
        <f t="shared" si="3"/>
        <v>123641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80">
        <f t="shared" si="3"/>
        <v>10698235</v>
      </c>
      <c r="R15" s="81"/>
    </row>
    <row r="16" spans="1:18" ht="15">
      <c r="A16" s="27"/>
      <c r="B16" s="7" t="s">
        <v>61</v>
      </c>
      <c r="C16" s="32"/>
      <c r="D16" s="33"/>
      <c r="E16" s="34"/>
      <c r="F16" s="12">
        <f aca="true" t="shared" si="4" ref="F16:H17">F21+F26+F31+F36+F41+F46</f>
        <v>1954030</v>
      </c>
      <c r="G16" s="12">
        <f t="shared" si="4"/>
        <v>384172</v>
      </c>
      <c r="H16" s="12">
        <f t="shared" si="4"/>
        <v>915960</v>
      </c>
      <c r="I16" s="12">
        <f aca="true" t="shared" si="5" ref="I16:P16">I21+I26+I31+I36+I41+I46</f>
        <v>1014708</v>
      </c>
      <c r="J16" s="12">
        <f t="shared" si="5"/>
        <v>914429</v>
      </c>
      <c r="K16" s="12">
        <f t="shared" si="5"/>
        <v>123641</v>
      </c>
      <c r="L16" s="12">
        <f t="shared" si="5"/>
        <v>0</v>
      </c>
      <c r="M16" s="12">
        <f t="shared" si="5"/>
        <v>0</v>
      </c>
      <c r="N16" s="12">
        <f t="shared" si="5"/>
        <v>0</v>
      </c>
      <c r="O16" s="12">
        <f t="shared" si="5"/>
        <v>0</v>
      </c>
      <c r="P16" s="12">
        <f t="shared" si="5"/>
        <v>0</v>
      </c>
      <c r="Q16" s="64">
        <f>Q21+Q26+Q31+Q36+Q41</f>
        <v>1038070</v>
      </c>
      <c r="R16" s="81"/>
    </row>
    <row r="17" spans="1:18" ht="15">
      <c r="A17" s="27"/>
      <c r="B17" s="7" t="s">
        <v>62</v>
      </c>
      <c r="C17" s="35"/>
      <c r="D17" s="36"/>
      <c r="E17" s="37"/>
      <c r="F17" s="12">
        <f t="shared" si="4"/>
        <v>19009704</v>
      </c>
      <c r="G17" s="12">
        <f t="shared" si="4"/>
        <v>314403</v>
      </c>
      <c r="H17" s="12">
        <f t="shared" si="4"/>
        <v>9349539</v>
      </c>
      <c r="I17" s="12">
        <f aca="true" t="shared" si="6" ref="I17:P17">I22+I27+I32+I37+I42+I47</f>
        <v>9035136</v>
      </c>
      <c r="J17" s="12">
        <f t="shared" si="6"/>
        <v>9660165</v>
      </c>
      <c r="K17" s="12">
        <f t="shared" si="6"/>
        <v>0</v>
      </c>
      <c r="L17" s="12">
        <f t="shared" si="6"/>
        <v>0</v>
      </c>
      <c r="M17" s="12">
        <f t="shared" si="6"/>
        <v>0</v>
      </c>
      <c r="N17" s="12">
        <f t="shared" si="6"/>
        <v>0</v>
      </c>
      <c r="O17" s="12">
        <f t="shared" si="6"/>
        <v>0</v>
      </c>
      <c r="P17" s="12">
        <f t="shared" si="6"/>
        <v>0</v>
      </c>
      <c r="Q17" s="64">
        <f>Q22+Q27+Q32+Q37+Q42</f>
        <v>9660165</v>
      </c>
      <c r="R17" s="81"/>
    </row>
    <row r="18" spans="1:18" ht="15">
      <c r="A18" s="27"/>
      <c r="B18" s="7"/>
      <c r="C18" s="7"/>
      <c r="D18" s="7"/>
      <c r="E18" s="7"/>
      <c r="F18" s="12"/>
      <c r="G18" s="12"/>
      <c r="H18" s="12"/>
      <c r="I18" s="12"/>
      <c r="J18" s="12"/>
      <c r="K18" s="12"/>
      <c r="L18" s="12"/>
      <c r="M18" s="12"/>
      <c r="N18" s="64"/>
      <c r="O18" s="64"/>
      <c r="P18" s="64"/>
      <c r="Q18" s="64"/>
      <c r="R18" s="81"/>
    </row>
    <row r="19" spans="1:18" ht="15">
      <c r="A19" s="116" t="s">
        <v>2</v>
      </c>
      <c r="B19" s="126" t="s">
        <v>103</v>
      </c>
      <c r="C19" s="122" t="s">
        <v>64</v>
      </c>
      <c r="D19" s="112">
        <v>2010</v>
      </c>
      <c r="E19" s="112">
        <v>2012</v>
      </c>
      <c r="F19" s="114">
        <f>SUM(F21:F22)</f>
        <v>1714056</v>
      </c>
      <c r="G19" s="114">
        <f>SUM(G21:G22)</f>
        <v>116272</v>
      </c>
      <c r="H19" s="114">
        <f>SUM(H21:H22)</f>
        <v>915960</v>
      </c>
      <c r="I19" s="114">
        <f>SUM(I21:I22)</f>
        <v>799688</v>
      </c>
      <c r="J19" s="114">
        <f>SUM(J21:J22)</f>
        <v>798096</v>
      </c>
      <c r="K19" s="124"/>
      <c r="L19" s="124"/>
      <c r="M19" s="124"/>
      <c r="N19" s="73"/>
      <c r="O19" s="73"/>
      <c r="P19" s="73"/>
      <c r="Q19" s="120"/>
      <c r="R19" s="81"/>
    </row>
    <row r="20" spans="1:18" ht="15">
      <c r="A20" s="117"/>
      <c r="B20" s="127"/>
      <c r="C20" s="123"/>
      <c r="D20" s="113"/>
      <c r="E20" s="113"/>
      <c r="F20" s="115"/>
      <c r="G20" s="115"/>
      <c r="H20" s="115"/>
      <c r="I20" s="115"/>
      <c r="J20" s="115"/>
      <c r="K20" s="125"/>
      <c r="L20" s="125"/>
      <c r="M20" s="125"/>
      <c r="N20" s="74"/>
      <c r="O20" s="74"/>
      <c r="P20" s="74"/>
      <c r="Q20" s="121"/>
      <c r="R20" s="81"/>
    </row>
    <row r="21" spans="1:18" ht="15">
      <c r="A21" s="44"/>
      <c r="B21" s="7" t="s">
        <v>61</v>
      </c>
      <c r="C21" s="32"/>
      <c r="D21" s="33"/>
      <c r="E21" s="34"/>
      <c r="F21" s="12">
        <f>SUM(J21:P21)+H21</f>
        <v>1714056</v>
      </c>
      <c r="G21" s="12">
        <v>116272</v>
      </c>
      <c r="H21" s="12">
        <f>G21+I21</f>
        <v>915960</v>
      </c>
      <c r="I21" s="12">
        <v>799688</v>
      </c>
      <c r="J21" s="12">
        <v>798096</v>
      </c>
      <c r="K21" s="12"/>
      <c r="L21" s="12"/>
      <c r="M21" s="12"/>
      <c r="N21" s="64"/>
      <c r="O21" s="64"/>
      <c r="P21" s="64"/>
      <c r="Q21" s="64">
        <f>J21+K21</f>
        <v>798096</v>
      </c>
      <c r="R21" s="81"/>
    </row>
    <row r="22" spans="1:18" ht="15">
      <c r="A22" s="44"/>
      <c r="B22" s="7" t="s">
        <v>62</v>
      </c>
      <c r="C22" s="35"/>
      <c r="D22" s="36"/>
      <c r="E22" s="37"/>
      <c r="F22" s="12">
        <f>SUM(J22:P22)+H22</f>
        <v>0</v>
      </c>
      <c r="G22" s="12"/>
      <c r="H22" s="12">
        <f>G22+I22</f>
        <v>0</v>
      </c>
      <c r="I22" s="12">
        <v>0</v>
      </c>
      <c r="J22" s="12">
        <v>0</v>
      </c>
      <c r="K22" s="12"/>
      <c r="L22" s="12"/>
      <c r="M22" s="12"/>
      <c r="N22" s="64"/>
      <c r="O22" s="64"/>
      <c r="P22" s="64"/>
      <c r="Q22" s="64"/>
      <c r="R22" s="81"/>
    </row>
    <row r="23" spans="1:18" ht="15">
      <c r="A23" s="44"/>
      <c r="B23" s="7"/>
      <c r="C23" s="45"/>
      <c r="D23" s="46"/>
      <c r="E23" s="46"/>
      <c r="F23" s="12"/>
      <c r="G23" s="12"/>
      <c r="H23" s="12"/>
      <c r="I23" s="12"/>
      <c r="J23" s="12"/>
      <c r="K23" s="12"/>
      <c r="L23" s="12"/>
      <c r="M23" s="12"/>
      <c r="N23" s="64"/>
      <c r="O23" s="64"/>
      <c r="P23" s="64"/>
      <c r="Q23" s="64"/>
      <c r="R23" s="81"/>
    </row>
    <row r="24" spans="1:18" ht="15" customHeight="1">
      <c r="A24" s="116" t="s">
        <v>3</v>
      </c>
      <c r="B24" s="118" t="s">
        <v>102</v>
      </c>
      <c r="C24" s="122" t="s">
        <v>114</v>
      </c>
      <c r="D24" s="112">
        <v>2012</v>
      </c>
      <c r="E24" s="112">
        <v>2013</v>
      </c>
      <c r="F24" s="114">
        <f aca="true" t="shared" si="7" ref="F24:K24">SUM(F26:F27)</f>
        <v>239974</v>
      </c>
      <c r="G24" s="114">
        <f t="shared" si="7"/>
        <v>267900</v>
      </c>
      <c r="H24" s="114">
        <f t="shared" si="7"/>
        <v>0</v>
      </c>
      <c r="I24" s="114">
        <f t="shared" si="7"/>
        <v>215020</v>
      </c>
      <c r="J24" s="114">
        <f t="shared" si="7"/>
        <v>116333</v>
      </c>
      <c r="K24" s="114">
        <f t="shared" si="7"/>
        <v>123641</v>
      </c>
      <c r="L24" s="124"/>
      <c r="M24" s="124"/>
      <c r="N24" s="73"/>
      <c r="O24" s="73"/>
      <c r="P24" s="73"/>
      <c r="Q24" s="120"/>
      <c r="R24" s="81"/>
    </row>
    <row r="25" spans="1:18" ht="29.25" customHeight="1">
      <c r="A25" s="117"/>
      <c r="B25" s="119"/>
      <c r="C25" s="123"/>
      <c r="D25" s="113"/>
      <c r="E25" s="113"/>
      <c r="F25" s="115"/>
      <c r="G25" s="115"/>
      <c r="H25" s="115"/>
      <c r="I25" s="115"/>
      <c r="J25" s="115"/>
      <c r="K25" s="115"/>
      <c r="L25" s="125"/>
      <c r="M25" s="125"/>
      <c r="N25" s="74"/>
      <c r="O25" s="74"/>
      <c r="P25" s="74"/>
      <c r="Q25" s="121"/>
      <c r="R25" s="81"/>
    </row>
    <row r="26" spans="1:18" ht="15">
      <c r="A26" s="44"/>
      <c r="B26" s="7" t="s">
        <v>61</v>
      </c>
      <c r="C26" s="32"/>
      <c r="D26" s="33"/>
      <c r="E26" s="34"/>
      <c r="F26" s="12">
        <f>SUM(J26:P26)+H26</f>
        <v>239974</v>
      </c>
      <c r="G26" s="12">
        <v>267900</v>
      </c>
      <c r="H26" s="12">
        <v>0</v>
      </c>
      <c r="I26" s="12">
        <v>215020</v>
      </c>
      <c r="J26" s="12">
        <v>116333</v>
      </c>
      <c r="K26" s="12">
        <v>123641</v>
      </c>
      <c r="L26" s="12"/>
      <c r="M26" s="12"/>
      <c r="N26" s="64"/>
      <c r="O26" s="64"/>
      <c r="P26" s="64"/>
      <c r="Q26" s="64">
        <f>J26+K26</f>
        <v>239974</v>
      </c>
      <c r="R26" s="81"/>
    </row>
    <row r="27" spans="1:18" ht="15">
      <c r="A27" s="44"/>
      <c r="B27" s="7" t="s">
        <v>62</v>
      </c>
      <c r="C27" s="35"/>
      <c r="D27" s="36"/>
      <c r="E27" s="37"/>
      <c r="F27" s="12">
        <f>SUM(J27:P27)+H27</f>
        <v>0</v>
      </c>
      <c r="G27" s="12"/>
      <c r="H27" s="12"/>
      <c r="I27" s="12"/>
      <c r="J27" s="12"/>
      <c r="K27" s="12"/>
      <c r="L27" s="12"/>
      <c r="M27" s="12"/>
      <c r="N27" s="64"/>
      <c r="O27" s="64"/>
      <c r="P27" s="64"/>
      <c r="Q27" s="64"/>
      <c r="R27" s="81"/>
    </row>
    <row r="28" spans="1:18" ht="15">
      <c r="A28" s="44"/>
      <c r="B28" s="7"/>
      <c r="C28" s="35"/>
      <c r="D28" s="36"/>
      <c r="E28" s="37"/>
      <c r="F28" s="12"/>
      <c r="G28" s="12"/>
      <c r="H28" s="12"/>
      <c r="I28" s="12"/>
      <c r="J28" s="12"/>
      <c r="K28" s="12"/>
      <c r="L28" s="12"/>
      <c r="M28" s="12"/>
      <c r="N28" s="64"/>
      <c r="O28" s="64"/>
      <c r="P28" s="64"/>
      <c r="Q28" s="64"/>
      <c r="R28" s="81"/>
    </row>
    <row r="29" spans="1:18" ht="15">
      <c r="A29" s="116" t="s">
        <v>4</v>
      </c>
      <c r="B29" s="118" t="s">
        <v>65</v>
      </c>
      <c r="C29" s="122" t="s">
        <v>66</v>
      </c>
      <c r="D29" s="112">
        <v>2008</v>
      </c>
      <c r="E29" s="112">
        <v>2012</v>
      </c>
      <c r="F29" s="114">
        <f>SUM(F31:F32)</f>
        <v>18494184</v>
      </c>
      <c r="G29" s="114">
        <f>SUM(G31:G32)</f>
        <v>282003</v>
      </c>
      <c r="H29" s="114">
        <f>SUM(H31:H32)</f>
        <v>9317139</v>
      </c>
      <c r="I29" s="114">
        <f>SUM(I31:I32)</f>
        <v>9035136</v>
      </c>
      <c r="J29" s="114">
        <f>SUM(J31:J32)</f>
        <v>9177045</v>
      </c>
      <c r="K29" s="124"/>
      <c r="L29" s="124"/>
      <c r="M29" s="124"/>
      <c r="N29" s="73"/>
      <c r="O29" s="73"/>
      <c r="P29" s="73"/>
      <c r="Q29" s="120"/>
      <c r="R29" s="81"/>
    </row>
    <row r="30" spans="1:18" ht="15">
      <c r="A30" s="117"/>
      <c r="B30" s="119"/>
      <c r="C30" s="123"/>
      <c r="D30" s="113"/>
      <c r="E30" s="113"/>
      <c r="F30" s="115"/>
      <c r="G30" s="115"/>
      <c r="H30" s="115"/>
      <c r="I30" s="115"/>
      <c r="J30" s="115"/>
      <c r="K30" s="125"/>
      <c r="L30" s="125"/>
      <c r="M30" s="125"/>
      <c r="N30" s="74"/>
      <c r="O30" s="74"/>
      <c r="P30" s="74"/>
      <c r="Q30" s="121"/>
      <c r="R30" s="81"/>
    </row>
    <row r="31" spans="1:18" ht="15">
      <c r="A31" s="44"/>
      <c r="B31" s="7" t="s">
        <v>61</v>
      </c>
      <c r="C31" s="32"/>
      <c r="D31" s="33"/>
      <c r="E31" s="34"/>
      <c r="F31" s="12">
        <f>SUM(J31:P31)+H31</f>
        <v>0</v>
      </c>
      <c r="G31" s="12">
        <v>0</v>
      </c>
      <c r="H31" s="12">
        <v>0</v>
      </c>
      <c r="I31" s="12">
        <v>0</v>
      </c>
      <c r="J31" s="12">
        <v>0</v>
      </c>
      <c r="K31" s="12"/>
      <c r="L31" s="12"/>
      <c r="M31" s="12"/>
      <c r="N31" s="64"/>
      <c r="O31" s="64"/>
      <c r="P31" s="64"/>
      <c r="Q31" s="64"/>
      <c r="R31" s="81"/>
    </row>
    <row r="32" spans="1:18" ht="15">
      <c r="A32" s="44"/>
      <c r="B32" s="7" t="s">
        <v>62</v>
      </c>
      <c r="C32" s="35"/>
      <c r="D32" s="36"/>
      <c r="E32" s="37"/>
      <c r="F32" s="12">
        <f>SUM(J32:P32)+H32</f>
        <v>18494184</v>
      </c>
      <c r="G32" s="12">
        <v>282003</v>
      </c>
      <c r="H32" s="12">
        <f>G32+I32</f>
        <v>9317139</v>
      </c>
      <c r="I32" s="12">
        <v>9035136</v>
      </c>
      <c r="J32" s="12">
        <v>9177045</v>
      </c>
      <c r="K32" s="12"/>
      <c r="L32" s="12"/>
      <c r="M32" s="12"/>
      <c r="N32" s="64"/>
      <c r="O32" s="64"/>
      <c r="P32" s="64"/>
      <c r="Q32" s="64">
        <f>J32+K32</f>
        <v>9177045</v>
      </c>
      <c r="R32" s="81"/>
    </row>
    <row r="33" spans="1:18" ht="15">
      <c r="A33" s="44"/>
      <c r="B33" s="7"/>
      <c r="C33" s="35"/>
      <c r="D33" s="36"/>
      <c r="E33" s="37"/>
      <c r="F33" s="12"/>
      <c r="G33" s="12"/>
      <c r="H33" s="12"/>
      <c r="I33" s="12"/>
      <c r="J33" s="12"/>
      <c r="K33" s="12"/>
      <c r="L33" s="12"/>
      <c r="M33" s="12"/>
      <c r="N33" s="64"/>
      <c r="O33" s="64"/>
      <c r="P33" s="64"/>
      <c r="Q33" s="64"/>
      <c r="R33" s="81"/>
    </row>
    <row r="34" spans="1:18" ht="15">
      <c r="A34" s="116" t="s">
        <v>5</v>
      </c>
      <c r="B34" s="118" t="s">
        <v>84</v>
      </c>
      <c r="C34" s="122" t="s">
        <v>66</v>
      </c>
      <c r="D34" s="112">
        <v>2010</v>
      </c>
      <c r="E34" s="112">
        <v>2011</v>
      </c>
      <c r="F34" s="114">
        <f>SUM(F36:F37)</f>
        <v>456420</v>
      </c>
      <c r="G34" s="114">
        <f>SUM(G36:G37)</f>
        <v>29300</v>
      </c>
      <c r="H34" s="114">
        <f>SUM(H36:H37)</f>
        <v>29300</v>
      </c>
      <c r="I34" s="114">
        <f>SUM(I36:I37)</f>
        <v>0</v>
      </c>
      <c r="J34" s="114"/>
      <c r="K34" s="114"/>
      <c r="L34" s="114"/>
      <c r="M34" s="124"/>
      <c r="N34" s="73"/>
      <c r="O34" s="73"/>
      <c r="P34" s="73"/>
      <c r="Q34" s="120"/>
      <c r="R34" s="81"/>
    </row>
    <row r="35" spans="1:18" ht="15">
      <c r="A35" s="117"/>
      <c r="B35" s="119"/>
      <c r="C35" s="123"/>
      <c r="D35" s="113"/>
      <c r="E35" s="113"/>
      <c r="F35" s="115"/>
      <c r="G35" s="115"/>
      <c r="H35" s="115"/>
      <c r="I35" s="115"/>
      <c r="J35" s="115"/>
      <c r="K35" s="115"/>
      <c r="L35" s="115"/>
      <c r="M35" s="125"/>
      <c r="N35" s="74"/>
      <c r="O35" s="74"/>
      <c r="P35" s="74"/>
      <c r="Q35" s="121"/>
      <c r="R35" s="81"/>
    </row>
    <row r="36" spans="1:18" ht="15">
      <c r="A36" s="44"/>
      <c r="B36" s="7" t="s">
        <v>61</v>
      </c>
      <c r="C36" s="32"/>
      <c r="D36" s="33"/>
      <c r="E36" s="34"/>
      <c r="F36" s="12">
        <f>SUM(J36:P36)+H36</f>
        <v>0</v>
      </c>
      <c r="G36" s="12"/>
      <c r="H36" s="12"/>
      <c r="I36" s="12">
        <v>0</v>
      </c>
      <c r="J36" s="12"/>
      <c r="K36" s="12"/>
      <c r="L36" s="12"/>
      <c r="M36" s="12"/>
      <c r="N36" s="64"/>
      <c r="O36" s="64"/>
      <c r="P36" s="64"/>
      <c r="Q36" s="64"/>
      <c r="R36" s="81"/>
    </row>
    <row r="37" spans="1:18" ht="15">
      <c r="A37" s="44"/>
      <c r="B37" s="7" t="s">
        <v>62</v>
      </c>
      <c r="C37" s="35"/>
      <c r="D37" s="36"/>
      <c r="E37" s="37"/>
      <c r="F37" s="12">
        <f>SUM(J37:P37)+H37</f>
        <v>456420</v>
      </c>
      <c r="G37" s="12">
        <v>29300</v>
      </c>
      <c r="H37" s="12">
        <f>G37+I37</f>
        <v>29300</v>
      </c>
      <c r="I37" s="12">
        <v>0</v>
      </c>
      <c r="J37" s="12">
        <v>427120</v>
      </c>
      <c r="K37" s="12"/>
      <c r="L37" s="12"/>
      <c r="M37" s="12"/>
      <c r="N37" s="64"/>
      <c r="O37" s="64"/>
      <c r="P37" s="64"/>
      <c r="Q37" s="64">
        <f>J37+K37</f>
        <v>427120</v>
      </c>
      <c r="R37" s="81"/>
    </row>
    <row r="38" spans="1:18" ht="15">
      <c r="A38" s="44"/>
      <c r="B38" s="7"/>
      <c r="C38" s="45"/>
      <c r="D38" s="46"/>
      <c r="E38" s="46"/>
      <c r="F38" s="12"/>
      <c r="G38" s="12"/>
      <c r="H38" s="12"/>
      <c r="I38" s="12"/>
      <c r="J38" s="12"/>
      <c r="K38" s="12"/>
      <c r="L38" s="12"/>
      <c r="M38" s="12"/>
      <c r="N38" s="64"/>
      <c r="O38" s="64"/>
      <c r="P38" s="64"/>
      <c r="Q38" s="64"/>
      <c r="R38" s="81"/>
    </row>
    <row r="39" spans="1:18" ht="15">
      <c r="A39" s="116" t="s">
        <v>6</v>
      </c>
      <c r="B39" s="118" t="s">
        <v>98</v>
      </c>
      <c r="C39" s="122" t="s">
        <v>66</v>
      </c>
      <c r="D39" s="112">
        <v>2010</v>
      </c>
      <c r="E39" s="112">
        <v>2011</v>
      </c>
      <c r="F39" s="114">
        <f>SUM(F41:F42)</f>
        <v>59100</v>
      </c>
      <c r="G39" s="114">
        <f>SUM(G41:G42)</f>
        <v>3100</v>
      </c>
      <c r="H39" s="114">
        <f>SUM(H41:H42)</f>
        <v>3100</v>
      </c>
      <c r="I39" s="114">
        <f>SUM(I41:I42)</f>
        <v>0</v>
      </c>
      <c r="J39" s="114"/>
      <c r="K39" s="114"/>
      <c r="L39" s="114"/>
      <c r="M39" s="124"/>
      <c r="N39" s="73"/>
      <c r="O39" s="73"/>
      <c r="P39" s="73"/>
      <c r="Q39" s="120"/>
      <c r="R39" s="81"/>
    </row>
    <row r="40" spans="1:18" ht="15">
      <c r="A40" s="117"/>
      <c r="B40" s="119"/>
      <c r="C40" s="123"/>
      <c r="D40" s="113"/>
      <c r="E40" s="113"/>
      <c r="F40" s="115"/>
      <c r="G40" s="115"/>
      <c r="H40" s="115"/>
      <c r="I40" s="115"/>
      <c r="J40" s="115"/>
      <c r="K40" s="115"/>
      <c r="L40" s="115"/>
      <c r="M40" s="125"/>
      <c r="N40" s="74"/>
      <c r="O40" s="74"/>
      <c r="P40" s="74"/>
      <c r="Q40" s="121"/>
      <c r="R40" s="81"/>
    </row>
    <row r="41" spans="1:18" ht="15">
      <c r="A41" s="44"/>
      <c r="B41" s="7" t="s">
        <v>61</v>
      </c>
      <c r="C41" s="32"/>
      <c r="D41" s="33"/>
      <c r="E41" s="34"/>
      <c r="F41" s="12">
        <f>SUM(J41:P41)+H41</f>
        <v>0</v>
      </c>
      <c r="G41" s="12"/>
      <c r="H41" s="12"/>
      <c r="I41" s="12">
        <v>0</v>
      </c>
      <c r="J41" s="12"/>
      <c r="K41" s="12"/>
      <c r="L41" s="12"/>
      <c r="M41" s="12"/>
      <c r="N41" s="64"/>
      <c r="O41" s="64"/>
      <c r="P41" s="64"/>
      <c r="Q41" s="64"/>
      <c r="R41" s="81"/>
    </row>
    <row r="42" spans="1:18" ht="15">
      <c r="A42" s="44"/>
      <c r="B42" s="7" t="s">
        <v>62</v>
      </c>
      <c r="C42" s="35"/>
      <c r="D42" s="36"/>
      <c r="E42" s="37"/>
      <c r="F42" s="12">
        <f>SUM(J42:P42)+H42</f>
        <v>59100</v>
      </c>
      <c r="G42" s="12">
        <v>3100</v>
      </c>
      <c r="H42" s="12">
        <f>G42+I42</f>
        <v>3100</v>
      </c>
      <c r="I42" s="12">
        <v>0</v>
      </c>
      <c r="J42" s="12">
        <v>56000</v>
      </c>
      <c r="K42" s="12"/>
      <c r="L42" s="12"/>
      <c r="M42" s="12"/>
      <c r="N42" s="64"/>
      <c r="O42" s="64"/>
      <c r="P42" s="64"/>
      <c r="Q42" s="64">
        <f>J42+K42</f>
        <v>56000</v>
      </c>
      <c r="R42" s="81"/>
    </row>
    <row r="43" spans="1:18" ht="15" hidden="1">
      <c r="A43" s="44"/>
      <c r="B43" s="7"/>
      <c r="C43" s="35"/>
      <c r="D43" s="36"/>
      <c r="E43" s="37"/>
      <c r="F43" s="12"/>
      <c r="G43" s="12"/>
      <c r="H43" s="12"/>
      <c r="I43" s="12"/>
      <c r="J43" s="12"/>
      <c r="K43" s="12"/>
      <c r="L43" s="12"/>
      <c r="M43" s="12"/>
      <c r="N43" s="64"/>
      <c r="O43" s="64"/>
      <c r="P43" s="64"/>
      <c r="Q43" s="64"/>
      <c r="R43" s="81"/>
    </row>
    <row r="44" spans="1:18" ht="15" customHeight="1" hidden="1">
      <c r="A44" s="116" t="s">
        <v>39</v>
      </c>
      <c r="B44" s="118" t="s">
        <v>102</v>
      </c>
      <c r="C44" s="122" t="s">
        <v>66</v>
      </c>
      <c r="D44" s="112">
        <v>2011</v>
      </c>
      <c r="E44" s="112">
        <v>2011</v>
      </c>
      <c r="F44" s="114">
        <f>SUM(F46:F47)</f>
        <v>0</v>
      </c>
      <c r="G44" s="114">
        <f>SUM(G46:G47)</f>
        <v>0</v>
      </c>
      <c r="H44" s="114">
        <f>SUM(H46:H47)</f>
        <v>0</v>
      </c>
      <c r="I44" s="114">
        <f>SUM(I46:I47)</f>
        <v>0</v>
      </c>
      <c r="J44" s="114"/>
      <c r="K44" s="114"/>
      <c r="L44" s="114"/>
      <c r="M44" s="124"/>
      <c r="N44" s="87"/>
      <c r="O44" s="87"/>
      <c r="P44" s="87"/>
      <c r="Q44" s="120"/>
      <c r="R44" s="116"/>
    </row>
    <row r="45" spans="1:18" ht="15" hidden="1">
      <c r="A45" s="117"/>
      <c r="B45" s="119"/>
      <c r="C45" s="123"/>
      <c r="D45" s="113"/>
      <c r="E45" s="113"/>
      <c r="F45" s="115"/>
      <c r="G45" s="115"/>
      <c r="H45" s="115"/>
      <c r="I45" s="115"/>
      <c r="J45" s="115"/>
      <c r="K45" s="115"/>
      <c r="L45" s="115"/>
      <c r="M45" s="125"/>
      <c r="N45" s="88"/>
      <c r="O45" s="88"/>
      <c r="P45" s="88"/>
      <c r="Q45" s="121"/>
      <c r="R45" s="117"/>
    </row>
    <row r="46" spans="1:18" ht="15" hidden="1">
      <c r="A46" s="44"/>
      <c r="B46" s="7" t="s">
        <v>61</v>
      </c>
      <c r="C46" s="32"/>
      <c r="D46" s="33"/>
      <c r="E46" s="34"/>
      <c r="F46" s="12">
        <f>SUM(J46:P46)+H46</f>
        <v>0</v>
      </c>
      <c r="G46" s="12">
        <v>0</v>
      </c>
      <c r="H46" s="12">
        <f>G46+I46</f>
        <v>0</v>
      </c>
      <c r="I46" s="12">
        <v>0</v>
      </c>
      <c r="J46" s="12"/>
      <c r="K46" s="12"/>
      <c r="L46" s="12"/>
      <c r="M46" s="12"/>
      <c r="N46" s="64"/>
      <c r="O46" s="64"/>
      <c r="P46" s="64"/>
      <c r="Q46" s="64"/>
      <c r="R46" s="44"/>
    </row>
    <row r="47" spans="1:18" ht="15" hidden="1">
      <c r="A47" s="44"/>
      <c r="B47" s="7" t="s">
        <v>62</v>
      </c>
      <c r="C47" s="35"/>
      <c r="D47" s="36"/>
      <c r="E47" s="37"/>
      <c r="F47" s="12">
        <f>SUM(J47:P47)+H47</f>
        <v>0</v>
      </c>
      <c r="G47" s="12">
        <v>0</v>
      </c>
      <c r="H47" s="12">
        <f>G47+I47</f>
        <v>0</v>
      </c>
      <c r="I47" s="12">
        <v>0</v>
      </c>
      <c r="J47" s="12"/>
      <c r="K47" s="12"/>
      <c r="L47" s="12"/>
      <c r="M47" s="12"/>
      <c r="N47" s="64"/>
      <c r="O47" s="64"/>
      <c r="P47" s="64"/>
      <c r="Q47" s="64">
        <f>J47+I47</f>
        <v>0</v>
      </c>
      <c r="R47" s="44"/>
    </row>
    <row r="48" spans="1:18" ht="15">
      <c r="A48" s="27"/>
      <c r="B48" s="7"/>
      <c r="C48" s="7"/>
      <c r="D48" s="7"/>
      <c r="E48" s="7"/>
      <c r="F48" s="12"/>
      <c r="G48" s="12"/>
      <c r="H48" s="12"/>
      <c r="I48" s="12"/>
      <c r="J48" s="12"/>
      <c r="K48" s="12"/>
      <c r="L48" s="12"/>
      <c r="M48" s="12"/>
      <c r="N48" s="64"/>
      <c r="O48" s="64"/>
      <c r="P48" s="64"/>
      <c r="Q48" s="64"/>
      <c r="R48" s="81"/>
    </row>
    <row r="49" spans="1:18" ht="31.5">
      <c r="A49" s="38">
        <v>2</v>
      </c>
      <c r="B49" s="47" t="s">
        <v>67</v>
      </c>
      <c r="C49" s="40"/>
      <c r="D49" s="41"/>
      <c r="E49" s="42"/>
      <c r="F49" s="43">
        <f>SUM(F50:F51)</f>
        <v>0</v>
      </c>
      <c r="G49" s="43">
        <f>SUM(G50:G51)</f>
        <v>0</v>
      </c>
      <c r="H49" s="43">
        <f>SUM(H50:H51)</f>
        <v>0</v>
      </c>
      <c r="I49" s="43">
        <f aca="true" t="shared" si="8" ref="I49:P49">SUM(I50:I51)</f>
        <v>0</v>
      </c>
      <c r="J49" s="43">
        <f t="shared" si="8"/>
        <v>0</v>
      </c>
      <c r="K49" s="43">
        <f t="shared" si="8"/>
        <v>0</v>
      </c>
      <c r="L49" s="43">
        <f t="shared" si="8"/>
        <v>0</v>
      </c>
      <c r="M49" s="43">
        <f t="shared" si="8"/>
        <v>0</v>
      </c>
      <c r="N49" s="43">
        <f t="shared" si="8"/>
        <v>0</v>
      </c>
      <c r="O49" s="43">
        <f t="shared" si="8"/>
        <v>0</v>
      </c>
      <c r="P49" s="43">
        <f t="shared" si="8"/>
        <v>0</v>
      </c>
      <c r="Q49" s="80"/>
      <c r="R49" s="81"/>
    </row>
    <row r="50" spans="1:18" ht="15">
      <c r="A50" s="44"/>
      <c r="B50" s="7" t="s">
        <v>61</v>
      </c>
      <c r="C50" s="32"/>
      <c r="D50" s="33"/>
      <c r="E50" s="34"/>
      <c r="F50" s="12">
        <f aca="true" t="shared" si="9" ref="F50:H51">F55</f>
        <v>0</v>
      </c>
      <c r="G50" s="12">
        <f t="shared" si="9"/>
        <v>0</v>
      </c>
      <c r="H50" s="12">
        <f t="shared" si="9"/>
        <v>0</v>
      </c>
      <c r="I50" s="12">
        <f aca="true" t="shared" si="10" ref="I50:P51">I55</f>
        <v>0</v>
      </c>
      <c r="J50" s="12">
        <f t="shared" si="10"/>
        <v>0</v>
      </c>
      <c r="K50" s="12">
        <f t="shared" si="10"/>
        <v>0</v>
      </c>
      <c r="L50" s="12">
        <f t="shared" si="10"/>
        <v>0</v>
      </c>
      <c r="M50" s="12">
        <f t="shared" si="10"/>
        <v>0</v>
      </c>
      <c r="N50" s="12">
        <f t="shared" si="10"/>
        <v>0</v>
      </c>
      <c r="O50" s="12">
        <f t="shared" si="10"/>
        <v>0</v>
      </c>
      <c r="P50" s="12">
        <f t="shared" si="10"/>
        <v>0</v>
      </c>
      <c r="Q50" s="64"/>
      <c r="R50" s="81"/>
    </row>
    <row r="51" spans="1:18" ht="15">
      <c r="A51" s="44"/>
      <c r="B51" s="7" t="s">
        <v>62</v>
      </c>
      <c r="C51" s="35"/>
      <c r="D51" s="36"/>
      <c r="E51" s="37"/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10"/>
        <v>0</v>
      </c>
      <c r="J51" s="12">
        <f t="shared" si="10"/>
        <v>0</v>
      </c>
      <c r="K51" s="12">
        <f t="shared" si="10"/>
        <v>0</v>
      </c>
      <c r="L51" s="12">
        <f t="shared" si="10"/>
        <v>0</v>
      </c>
      <c r="M51" s="12">
        <f t="shared" si="10"/>
        <v>0</v>
      </c>
      <c r="N51" s="12">
        <f t="shared" si="10"/>
        <v>0</v>
      </c>
      <c r="O51" s="12">
        <f t="shared" si="10"/>
        <v>0</v>
      </c>
      <c r="P51" s="12">
        <f t="shared" si="10"/>
        <v>0</v>
      </c>
      <c r="Q51" s="64"/>
      <c r="R51" s="81"/>
    </row>
    <row r="52" spans="1:18" ht="15">
      <c r="A52" s="44"/>
      <c r="B52" s="7"/>
      <c r="C52" s="7"/>
      <c r="D52" s="7"/>
      <c r="E52" s="7"/>
      <c r="F52" s="12"/>
      <c r="G52" s="12"/>
      <c r="H52" s="12"/>
      <c r="I52" s="12"/>
      <c r="J52" s="12"/>
      <c r="K52" s="12"/>
      <c r="L52" s="12"/>
      <c r="M52" s="12"/>
      <c r="N52" s="64"/>
      <c r="O52" s="64"/>
      <c r="P52" s="64"/>
      <c r="Q52" s="64"/>
      <c r="R52" s="81"/>
    </row>
    <row r="53" spans="1:18" ht="15">
      <c r="A53" s="116" t="s">
        <v>2</v>
      </c>
      <c r="B53" s="118"/>
      <c r="C53" s="122"/>
      <c r="D53" s="112"/>
      <c r="E53" s="112"/>
      <c r="F53" s="114">
        <f>SUM(F55:F56)</f>
        <v>0</v>
      </c>
      <c r="G53" s="114">
        <f>SUM(G55:G56)</f>
        <v>0</v>
      </c>
      <c r="H53" s="114">
        <f aca="true" t="shared" si="11" ref="H53:P53">SUM(H55:H56)</f>
        <v>0</v>
      </c>
      <c r="I53" s="114">
        <f t="shared" si="11"/>
        <v>0</v>
      </c>
      <c r="J53" s="114">
        <f t="shared" si="11"/>
        <v>0</v>
      </c>
      <c r="K53" s="114">
        <f t="shared" si="11"/>
        <v>0</v>
      </c>
      <c r="L53" s="114">
        <f t="shared" si="11"/>
        <v>0</v>
      </c>
      <c r="M53" s="114">
        <f t="shared" si="11"/>
        <v>0</v>
      </c>
      <c r="N53" s="114">
        <f t="shared" si="11"/>
        <v>0</v>
      </c>
      <c r="O53" s="114">
        <f t="shared" si="11"/>
        <v>0</v>
      </c>
      <c r="P53" s="114">
        <f t="shared" si="11"/>
        <v>0</v>
      </c>
      <c r="Q53" s="120"/>
      <c r="R53" s="81"/>
    </row>
    <row r="54" spans="1:18" ht="15">
      <c r="A54" s="117"/>
      <c r="B54" s="119"/>
      <c r="C54" s="123"/>
      <c r="D54" s="113"/>
      <c r="E54" s="113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21"/>
      <c r="R54" s="81"/>
    </row>
    <row r="55" spans="1:18" ht="15">
      <c r="A55" s="44"/>
      <c r="B55" s="7" t="s">
        <v>61</v>
      </c>
      <c r="C55" s="32"/>
      <c r="D55" s="33"/>
      <c r="E55" s="34"/>
      <c r="F55" s="12">
        <f>SUM(J55:P55)+H55</f>
        <v>0</v>
      </c>
      <c r="G55" s="12">
        <v>0</v>
      </c>
      <c r="H55" s="12">
        <f>G55+I55</f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64"/>
      <c r="R55" s="81"/>
    </row>
    <row r="56" spans="1:18" ht="15">
      <c r="A56" s="44"/>
      <c r="B56" s="7" t="s">
        <v>62</v>
      </c>
      <c r="C56" s="35"/>
      <c r="D56" s="36"/>
      <c r="E56" s="37"/>
      <c r="F56" s="12">
        <f>SUM(J56:P56)+H56</f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64"/>
      <c r="R56" s="81"/>
    </row>
    <row r="57" spans="1:18" ht="15">
      <c r="A57" s="44"/>
      <c r="B57" s="7"/>
      <c r="C57" s="48"/>
      <c r="D57" s="7"/>
      <c r="E57" s="7"/>
      <c r="F57" s="12"/>
      <c r="G57" s="12"/>
      <c r="H57" s="12"/>
      <c r="I57" s="12"/>
      <c r="J57" s="12"/>
      <c r="K57" s="12"/>
      <c r="L57" s="12"/>
      <c r="M57" s="12"/>
      <c r="N57" s="64"/>
      <c r="O57" s="64"/>
      <c r="P57" s="64"/>
      <c r="Q57" s="64"/>
      <c r="R57" s="81"/>
    </row>
    <row r="58" spans="1:18" ht="15">
      <c r="A58" s="27"/>
      <c r="B58" s="7"/>
      <c r="C58" s="7"/>
      <c r="D58" s="7"/>
      <c r="E58" s="7"/>
      <c r="F58" s="12"/>
      <c r="G58" s="12"/>
      <c r="H58" s="12"/>
      <c r="I58" s="12"/>
      <c r="J58" s="12"/>
      <c r="K58" s="12"/>
      <c r="L58" s="12"/>
      <c r="M58" s="12"/>
      <c r="N58" s="64"/>
      <c r="O58" s="64"/>
      <c r="P58" s="64"/>
      <c r="Q58" s="64"/>
      <c r="R58" s="81"/>
    </row>
    <row r="59" spans="1:18" ht="31.5">
      <c r="A59" s="38">
        <v>3</v>
      </c>
      <c r="B59" s="47" t="s">
        <v>68</v>
      </c>
      <c r="C59" s="40"/>
      <c r="D59" s="41"/>
      <c r="E59" s="42"/>
      <c r="F59" s="43">
        <f>SUM(F60:F61)</f>
        <v>6514363</v>
      </c>
      <c r="G59" s="43">
        <f>SUM(G60:G61)</f>
        <v>868115</v>
      </c>
      <c r="H59" s="43">
        <f>SUM(H60:H61)</f>
        <v>4065363</v>
      </c>
      <c r="I59" s="43">
        <f aca="true" t="shared" si="12" ref="I59:Q59">SUM(I60:I61)</f>
        <v>3197248</v>
      </c>
      <c r="J59" s="43">
        <f t="shared" si="12"/>
        <v>1649000</v>
      </c>
      <c r="K59" s="43">
        <f t="shared" si="12"/>
        <v>800000</v>
      </c>
      <c r="L59" s="43">
        <f t="shared" si="12"/>
        <v>0</v>
      </c>
      <c r="M59" s="43">
        <f t="shared" si="12"/>
        <v>0</v>
      </c>
      <c r="N59" s="43">
        <f t="shared" si="12"/>
        <v>0</v>
      </c>
      <c r="O59" s="43">
        <f t="shared" si="12"/>
        <v>0</v>
      </c>
      <c r="P59" s="43">
        <f t="shared" si="12"/>
        <v>0</v>
      </c>
      <c r="Q59" s="80">
        <f t="shared" si="12"/>
        <v>2449000</v>
      </c>
      <c r="R59" s="81"/>
    </row>
    <row r="60" spans="1:18" ht="15">
      <c r="A60" s="44"/>
      <c r="B60" s="7" t="s">
        <v>61</v>
      </c>
      <c r="C60" s="32"/>
      <c r="D60" s="33"/>
      <c r="E60" s="34"/>
      <c r="F60" s="12">
        <f aca="true" t="shared" si="13" ref="F60:H61">F65+F70+F75+F80+F84</f>
        <v>3000</v>
      </c>
      <c r="G60" s="12">
        <f t="shared" si="13"/>
        <v>0</v>
      </c>
      <c r="H60" s="12">
        <f t="shared" si="13"/>
        <v>0</v>
      </c>
      <c r="I60" s="12">
        <f aca="true" t="shared" si="14" ref="I60:P60">I65+I70+I75+I80+I84</f>
        <v>0</v>
      </c>
      <c r="J60" s="12">
        <f t="shared" si="14"/>
        <v>3000</v>
      </c>
      <c r="K60" s="12">
        <f t="shared" si="14"/>
        <v>0</v>
      </c>
      <c r="L60" s="12">
        <f t="shared" si="14"/>
        <v>0</v>
      </c>
      <c r="M60" s="12">
        <f t="shared" si="14"/>
        <v>0</v>
      </c>
      <c r="N60" s="12">
        <f t="shared" si="14"/>
        <v>0</v>
      </c>
      <c r="O60" s="12">
        <f t="shared" si="14"/>
        <v>0</v>
      </c>
      <c r="P60" s="12">
        <f t="shared" si="14"/>
        <v>0</v>
      </c>
      <c r="Q60" s="64">
        <f>Q65+Q70+Q75+Q80+Q84</f>
        <v>3000</v>
      </c>
      <c r="R60" s="81"/>
    </row>
    <row r="61" spans="1:18" ht="15">
      <c r="A61" s="44"/>
      <c r="B61" s="7" t="s">
        <v>62</v>
      </c>
      <c r="C61" s="35"/>
      <c r="D61" s="36"/>
      <c r="E61" s="37"/>
      <c r="F61" s="12">
        <f t="shared" si="13"/>
        <v>6511363</v>
      </c>
      <c r="G61" s="12">
        <f t="shared" si="13"/>
        <v>868115</v>
      </c>
      <c r="H61" s="12">
        <f t="shared" si="13"/>
        <v>4065363</v>
      </c>
      <c r="I61" s="12">
        <f aca="true" t="shared" si="15" ref="I61:P61">I66+I71+I76+I81+I85</f>
        <v>3197248</v>
      </c>
      <c r="J61" s="12">
        <f t="shared" si="15"/>
        <v>1646000</v>
      </c>
      <c r="K61" s="12">
        <f t="shared" si="15"/>
        <v>800000</v>
      </c>
      <c r="L61" s="12">
        <f t="shared" si="15"/>
        <v>0</v>
      </c>
      <c r="M61" s="12">
        <f t="shared" si="15"/>
        <v>0</v>
      </c>
      <c r="N61" s="12">
        <f t="shared" si="15"/>
        <v>0</v>
      </c>
      <c r="O61" s="12">
        <f t="shared" si="15"/>
        <v>0</v>
      </c>
      <c r="P61" s="12">
        <f t="shared" si="15"/>
        <v>0</v>
      </c>
      <c r="Q61" s="64">
        <f>Q66+Q71+Q76+Q81+Q85</f>
        <v>2446000</v>
      </c>
      <c r="R61" s="81"/>
    </row>
    <row r="62" spans="1:18" ht="15">
      <c r="A62" s="44"/>
      <c r="B62" s="7"/>
      <c r="C62" s="35"/>
      <c r="D62" s="36"/>
      <c r="E62" s="37"/>
      <c r="F62" s="12"/>
      <c r="G62" s="12"/>
      <c r="H62" s="12"/>
      <c r="I62" s="12"/>
      <c r="J62" s="12"/>
      <c r="K62" s="12"/>
      <c r="L62" s="12"/>
      <c r="M62" s="12"/>
      <c r="N62" s="64"/>
      <c r="O62" s="64"/>
      <c r="P62" s="64"/>
      <c r="Q62" s="64"/>
      <c r="R62" s="81"/>
    </row>
    <row r="63" spans="1:18" ht="15">
      <c r="A63" s="116" t="s">
        <v>2</v>
      </c>
      <c r="B63" s="118" t="s">
        <v>69</v>
      </c>
      <c r="C63" s="122" t="s">
        <v>66</v>
      </c>
      <c r="D63" s="112">
        <v>2009</v>
      </c>
      <c r="E63" s="112">
        <v>2011</v>
      </c>
      <c r="F63" s="114">
        <f>SUM(F65:F66)</f>
        <v>5407708</v>
      </c>
      <c r="G63" s="114">
        <f>SUM(G65:G66)</f>
        <v>822460</v>
      </c>
      <c r="H63" s="114">
        <f>SUM(H65:H66)</f>
        <v>4007708</v>
      </c>
      <c r="I63" s="114">
        <f>SUM(I65:I66)</f>
        <v>3185248</v>
      </c>
      <c r="J63" s="114"/>
      <c r="K63" s="124"/>
      <c r="L63" s="124"/>
      <c r="M63" s="124"/>
      <c r="N63" s="73"/>
      <c r="O63" s="73"/>
      <c r="P63" s="73"/>
      <c r="Q63" s="120"/>
      <c r="R63" s="81"/>
    </row>
    <row r="64" spans="1:18" ht="15">
      <c r="A64" s="117"/>
      <c r="B64" s="119"/>
      <c r="C64" s="123"/>
      <c r="D64" s="113"/>
      <c r="E64" s="113"/>
      <c r="F64" s="115"/>
      <c r="G64" s="115"/>
      <c r="H64" s="115"/>
      <c r="I64" s="115"/>
      <c r="J64" s="115"/>
      <c r="K64" s="125"/>
      <c r="L64" s="125"/>
      <c r="M64" s="125"/>
      <c r="N64" s="74"/>
      <c r="O64" s="74"/>
      <c r="P64" s="74"/>
      <c r="Q64" s="121"/>
      <c r="R64" s="81"/>
    </row>
    <row r="65" spans="1:18" ht="15">
      <c r="A65" s="44"/>
      <c r="B65" s="7" t="s">
        <v>61</v>
      </c>
      <c r="C65" s="32"/>
      <c r="D65" s="33"/>
      <c r="E65" s="34"/>
      <c r="F65" s="12">
        <f>SUM(J65:P65)+H65</f>
        <v>0</v>
      </c>
      <c r="G65" s="12">
        <v>0</v>
      </c>
      <c r="H65" s="12">
        <f>G65+I65</f>
        <v>0</v>
      </c>
      <c r="I65" s="12">
        <v>0</v>
      </c>
      <c r="J65" s="12"/>
      <c r="K65" s="12"/>
      <c r="L65" s="12"/>
      <c r="M65" s="12"/>
      <c r="N65" s="64"/>
      <c r="O65" s="64"/>
      <c r="P65" s="64"/>
      <c r="Q65" s="64"/>
      <c r="R65" s="81"/>
    </row>
    <row r="66" spans="1:18" ht="15">
      <c r="A66" s="44"/>
      <c r="B66" s="7" t="s">
        <v>62</v>
      </c>
      <c r="C66" s="35"/>
      <c r="D66" s="36"/>
      <c r="E66" s="37"/>
      <c r="F66" s="12">
        <f>SUM(J66:P66)+H66</f>
        <v>5407708</v>
      </c>
      <c r="G66" s="12">
        <v>822460</v>
      </c>
      <c r="H66" s="12">
        <f>G66+I66</f>
        <v>4007708</v>
      </c>
      <c r="I66" s="12">
        <v>3185248</v>
      </c>
      <c r="J66" s="12">
        <v>1400000</v>
      </c>
      <c r="K66" s="12"/>
      <c r="L66" s="12"/>
      <c r="M66" s="12"/>
      <c r="N66" s="64"/>
      <c r="O66" s="64"/>
      <c r="P66" s="64"/>
      <c r="Q66" s="64">
        <f>J66+K66</f>
        <v>1400000</v>
      </c>
      <c r="R66" s="81"/>
    </row>
    <row r="67" spans="1:18" ht="15">
      <c r="A67" s="44"/>
      <c r="B67" s="7"/>
      <c r="C67" s="7"/>
      <c r="D67" s="7"/>
      <c r="E67" s="7"/>
      <c r="F67" s="12"/>
      <c r="G67" s="12"/>
      <c r="H67" s="12"/>
      <c r="I67" s="12"/>
      <c r="J67" s="12"/>
      <c r="K67" s="12"/>
      <c r="L67" s="12"/>
      <c r="M67" s="12"/>
      <c r="N67" s="64"/>
      <c r="O67" s="64"/>
      <c r="P67" s="64"/>
      <c r="Q67" s="64"/>
      <c r="R67" s="81"/>
    </row>
    <row r="68" spans="1:18" ht="15">
      <c r="A68" s="116" t="s">
        <v>3</v>
      </c>
      <c r="B68" s="118" t="s">
        <v>70</v>
      </c>
      <c r="C68" s="122" t="s">
        <v>71</v>
      </c>
      <c r="D68" s="112">
        <v>2007</v>
      </c>
      <c r="E68" s="112">
        <v>2012</v>
      </c>
      <c r="F68" s="114">
        <f>SUM(F70:F71)</f>
        <v>83190</v>
      </c>
      <c r="G68" s="114">
        <f>SUM(G70:G71)</f>
        <v>37190</v>
      </c>
      <c r="H68" s="114">
        <f>SUM(H70:H71)</f>
        <v>37190</v>
      </c>
      <c r="I68" s="114">
        <f>SUM(I70:I71)</f>
        <v>0</v>
      </c>
      <c r="J68" s="114">
        <f>SUM(J70:J71)</f>
        <v>46000</v>
      </c>
      <c r="K68" s="114"/>
      <c r="L68" s="114"/>
      <c r="M68" s="124"/>
      <c r="N68" s="73"/>
      <c r="O68" s="73"/>
      <c r="P68" s="73"/>
      <c r="Q68" s="120"/>
      <c r="R68" s="81"/>
    </row>
    <row r="69" spans="1:18" ht="43.5" customHeight="1">
      <c r="A69" s="117"/>
      <c r="B69" s="119"/>
      <c r="C69" s="123"/>
      <c r="D69" s="113"/>
      <c r="E69" s="113"/>
      <c r="F69" s="115"/>
      <c r="G69" s="115"/>
      <c r="H69" s="115"/>
      <c r="I69" s="115"/>
      <c r="J69" s="115"/>
      <c r="K69" s="115"/>
      <c r="L69" s="115"/>
      <c r="M69" s="125"/>
      <c r="N69" s="74"/>
      <c r="O69" s="74"/>
      <c r="P69" s="74"/>
      <c r="Q69" s="121"/>
      <c r="R69" s="81"/>
    </row>
    <row r="70" spans="1:18" ht="15">
      <c r="A70" s="44"/>
      <c r="B70" s="7" t="s">
        <v>61</v>
      </c>
      <c r="C70" s="32"/>
      <c r="D70" s="33"/>
      <c r="E70" s="34"/>
      <c r="F70" s="12">
        <f>SUM(J70:P70)+H70</f>
        <v>0</v>
      </c>
      <c r="G70" s="12">
        <v>0</v>
      </c>
      <c r="H70" s="12">
        <f>G70+I70</f>
        <v>0</v>
      </c>
      <c r="I70" s="12">
        <v>0</v>
      </c>
      <c r="J70" s="12"/>
      <c r="K70" s="12"/>
      <c r="L70" s="12"/>
      <c r="M70" s="12"/>
      <c r="N70" s="64"/>
      <c r="O70" s="64"/>
      <c r="P70" s="64"/>
      <c r="Q70" s="64"/>
      <c r="R70" s="81"/>
    </row>
    <row r="71" spans="1:18" ht="15">
      <c r="A71" s="44"/>
      <c r="B71" s="7" t="s">
        <v>62</v>
      </c>
      <c r="C71" s="35"/>
      <c r="D71" s="36"/>
      <c r="E71" s="37"/>
      <c r="F71" s="12">
        <f>SUM(J71:P71)+H71</f>
        <v>83190</v>
      </c>
      <c r="G71" s="12">
        <v>37190</v>
      </c>
      <c r="H71" s="12">
        <f>G71+I71</f>
        <v>37190</v>
      </c>
      <c r="I71" s="12">
        <v>0</v>
      </c>
      <c r="J71" s="12">
        <v>46000</v>
      </c>
      <c r="K71" s="12"/>
      <c r="L71" s="12"/>
      <c r="M71" s="12"/>
      <c r="N71" s="64"/>
      <c r="O71" s="64"/>
      <c r="P71" s="64"/>
      <c r="Q71" s="64">
        <f>J71+K71</f>
        <v>46000</v>
      </c>
      <c r="R71" s="81"/>
    </row>
    <row r="72" spans="1:18" ht="15">
      <c r="A72" s="27"/>
      <c r="B72" s="7"/>
      <c r="C72" s="49"/>
      <c r="D72" s="7"/>
      <c r="E72" s="7"/>
      <c r="F72" s="12"/>
      <c r="G72" s="12"/>
      <c r="H72" s="12"/>
      <c r="I72" s="12"/>
      <c r="J72" s="12"/>
      <c r="K72" s="12"/>
      <c r="L72" s="12"/>
      <c r="M72" s="12"/>
      <c r="N72" s="64"/>
      <c r="O72" s="64"/>
      <c r="P72" s="64"/>
      <c r="Q72" s="64"/>
      <c r="R72" s="81"/>
    </row>
    <row r="73" spans="1:18" ht="15">
      <c r="A73" s="116" t="s">
        <v>4</v>
      </c>
      <c r="B73" s="118" t="s">
        <v>85</v>
      </c>
      <c r="C73" s="122" t="s">
        <v>71</v>
      </c>
      <c r="D73" s="112">
        <v>2007</v>
      </c>
      <c r="E73" s="112">
        <v>2012</v>
      </c>
      <c r="F73" s="114">
        <f>SUM(F75:F76)</f>
        <v>23465</v>
      </c>
      <c r="G73" s="114">
        <f>SUM(G75:G76)</f>
        <v>8465</v>
      </c>
      <c r="H73" s="114">
        <f>SUM(H75:H76)</f>
        <v>20465</v>
      </c>
      <c r="I73" s="114">
        <f>SUM(I75:I76)</f>
        <v>12000</v>
      </c>
      <c r="J73" s="114">
        <f>SUM(J75:J76)</f>
        <v>3000</v>
      </c>
      <c r="K73" s="114"/>
      <c r="L73" s="114"/>
      <c r="M73" s="124"/>
      <c r="N73" s="73"/>
      <c r="O73" s="73"/>
      <c r="P73" s="73"/>
      <c r="Q73" s="120"/>
      <c r="R73" s="81"/>
    </row>
    <row r="74" spans="1:18" ht="43.5" customHeight="1">
      <c r="A74" s="117"/>
      <c r="B74" s="119"/>
      <c r="C74" s="123"/>
      <c r="D74" s="113"/>
      <c r="E74" s="113"/>
      <c r="F74" s="115"/>
      <c r="G74" s="115"/>
      <c r="H74" s="115"/>
      <c r="I74" s="115"/>
      <c r="J74" s="115"/>
      <c r="K74" s="115"/>
      <c r="L74" s="115"/>
      <c r="M74" s="125"/>
      <c r="N74" s="74"/>
      <c r="O74" s="74"/>
      <c r="P74" s="74"/>
      <c r="Q74" s="121"/>
      <c r="R74" s="81"/>
    </row>
    <row r="75" spans="1:18" ht="15">
      <c r="A75" s="44"/>
      <c r="B75" s="7" t="s">
        <v>61</v>
      </c>
      <c r="C75" s="32"/>
      <c r="D75" s="33"/>
      <c r="E75" s="34"/>
      <c r="F75" s="12">
        <f>SUM(J75:P75)+H75</f>
        <v>3000</v>
      </c>
      <c r="G75" s="12">
        <v>0</v>
      </c>
      <c r="H75" s="12">
        <f>G75+I75</f>
        <v>0</v>
      </c>
      <c r="I75" s="12">
        <v>0</v>
      </c>
      <c r="J75" s="12">
        <v>3000</v>
      </c>
      <c r="K75" s="12"/>
      <c r="L75" s="12"/>
      <c r="M75" s="12"/>
      <c r="N75" s="64"/>
      <c r="O75" s="64"/>
      <c r="P75" s="64"/>
      <c r="Q75" s="64">
        <f>J75+K75</f>
        <v>3000</v>
      </c>
      <c r="R75" s="81"/>
    </row>
    <row r="76" spans="1:18" ht="15">
      <c r="A76" s="44"/>
      <c r="B76" s="7" t="s">
        <v>62</v>
      </c>
      <c r="C76" s="35"/>
      <c r="D76" s="36"/>
      <c r="E76" s="37"/>
      <c r="F76" s="12">
        <f>SUM(J76:P76)+H76</f>
        <v>20465</v>
      </c>
      <c r="G76" s="12">
        <v>8465</v>
      </c>
      <c r="H76" s="12">
        <f>G76+I76</f>
        <v>20465</v>
      </c>
      <c r="I76" s="12">
        <v>12000</v>
      </c>
      <c r="J76" s="12"/>
      <c r="K76" s="12"/>
      <c r="L76" s="12"/>
      <c r="M76" s="12"/>
      <c r="N76" s="64"/>
      <c r="O76" s="64"/>
      <c r="P76" s="64"/>
      <c r="Q76" s="64">
        <f>J76+K76</f>
        <v>0</v>
      </c>
      <c r="R76" s="81"/>
    </row>
    <row r="77" spans="1:18" ht="15">
      <c r="A77" s="27"/>
      <c r="B77" s="7"/>
      <c r="C77" s="49"/>
      <c r="D77" s="7"/>
      <c r="E77" s="7"/>
      <c r="F77" s="12"/>
      <c r="G77" s="12"/>
      <c r="H77" s="12"/>
      <c r="I77" s="12"/>
      <c r="J77" s="12"/>
      <c r="K77" s="12"/>
      <c r="L77" s="12"/>
      <c r="M77" s="12"/>
      <c r="N77" s="64"/>
      <c r="O77" s="64"/>
      <c r="P77" s="64"/>
      <c r="Q77" s="64"/>
      <c r="R77" s="81"/>
    </row>
    <row r="78" spans="1:18" ht="15">
      <c r="A78" s="116" t="s">
        <v>5</v>
      </c>
      <c r="B78" s="118" t="s">
        <v>109</v>
      </c>
      <c r="C78" s="122" t="s">
        <v>71</v>
      </c>
      <c r="D78" s="112">
        <v>2012</v>
      </c>
      <c r="E78" s="112">
        <v>2013</v>
      </c>
      <c r="F78" s="114">
        <f aca="true" t="shared" si="16" ref="F78:K78">SUM(F80:F81)</f>
        <v>1000000</v>
      </c>
      <c r="G78" s="114">
        <f t="shared" si="16"/>
        <v>0</v>
      </c>
      <c r="H78" s="114">
        <f t="shared" si="16"/>
        <v>0</v>
      </c>
      <c r="I78" s="114">
        <f t="shared" si="16"/>
        <v>0</v>
      </c>
      <c r="J78" s="114">
        <f t="shared" si="16"/>
        <v>200000</v>
      </c>
      <c r="K78" s="114">
        <f t="shared" si="16"/>
        <v>800000</v>
      </c>
      <c r="L78" s="114"/>
      <c r="M78" s="124"/>
      <c r="N78" s="73"/>
      <c r="O78" s="73"/>
      <c r="P78" s="73"/>
      <c r="Q78" s="120"/>
      <c r="R78" s="81"/>
    </row>
    <row r="79" spans="1:18" ht="15">
      <c r="A79" s="117"/>
      <c r="B79" s="119"/>
      <c r="C79" s="123"/>
      <c r="D79" s="113"/>
      <c r="E79" s="113"/>
      <c r="F79" s="115"/>
      <c r="G79" s="115"/>
      <c r="H79" s="115"/>
      <c r="I79" s="115"/>
      <c r="J79" s="115"/>
      <c r="K79" s="115"/>
      <c r="L79" s="115"/>
      <c r="M79" s="125"/>
      <c r="N79" s="74"/>
      <c r="O79" s="74"/>
      <c r="P79" s="74"/>
      <c r="Q79" s="121"/>
      <c r="R79" s="81"/>
    </row>
    <row r="80" spans="1:18" ht="15">
      <c r="A80" s="44"/>
      <c r="B80" s="7" t="s">
        <v>61</v>
      </c>
      <c r="C80" s="32"/>
      <c r="D80" s="33"/>
      <c r="E80" s="34"/>
      <c r="F80" s="12">
        <f>SUM(J80:P80)+H80</f>
        <v>0</v>
      </c>
      <c r="G80" s="12">
        <v>0</v>
      </c>
      <c r="H80" s="12">
        <f>G80+I80</f>
        <v>0</v>
      </c>
      <c r="I80" s="12">
        <v>0</v>
      </c>
      <c r="J80" s="12"/>
      <c r="K80" s="12"/>
      <c r="L80" s="12"/>
      <c r="M80" s="12"/>
      <c r="N80" s="64"/>
      <c r="O80" s="64"/>
      <c r="P80" s="64"/>
      <c r="Q80" s="64"/>
      <c r="R80" s="81"/>
    </row>
    <row r="81" spans="1:18" ht="15">
      <c r="A81" s="44"/>
      <c r="B81" s="7" t="s">
        <v>62</v>
      </c>
      <c r="C81" s="35"/>
      <c r="D81" s="36"/>
      <c r="E81" s="37"/>
      <c r="F81" s="12">
        <f>SUM(J81:P81)+H81</f>
        <v>1000000</v>
      </c>
      <c r="G81" s="12"/>
      <c r="H81" s="12">
        <f>G81+I81</f>
        <v>0</v>
      </c>
      <c r="I81" s="12"/>
      <c r="J81" s="12">
        <v>200000</v>
      </c>
      <c r="K81" s="12">
        <v>800000</v>
      </c>
      <c r="L81" s="12"/>
      <c r="M81" s="12"/>
      <c r="N81" s="64"/>
      <c r="O81" s="64"/>
      <c r="P81" s="64"/>
      <c r="Q81" s="64">
        <f>J81+K81</f>
        <v>1000000</v>
      </c>
      <c r="R81" s="81"/>
    </row>
    <row r="82" spans="1:18" ht="15" hidden="1">
      <c r="A82" s="116" t="s">
        <v>6</v>
      </c>
      <c r="B82" s="118"/>
      <c r="C82" s="122"/>
      <c r="D82" s="112"/>
      <c r="E82" s="112"/>
      <c r="F82" s="114">
        <f>SUM(F84:F85)</f>
        <v>0</v>
      </c>
      <c r="G82" s="114">
        <f>SUM(G84:G85)</f>
        <v>0</v>
      </c>
      <c r="H82" s="114">
        <f aca="true" t="shared" si="17" ref="H82:P82">SUM(H84:H85)</f>
        <v>0</v>
      </c>
      <c r="I82" s="114">
        <f t="shared" si="17"/>
        <v>0</v>
      </c>
      <c r="J82" s="114">
        <f t="shared" si="17"/>
        <v>0</v>
      </c>
      <c r="K82" s="114">
        <f t="shared" si="17"/>
        <v>0</v>
      </c>
      <c r="L82" s="114">
        <f t="shared" si="17"/>
        <v>0</v>
      </c>
      <c r="M82" s="114">
        <f t="shared" si="17"/>
        <v>0</v>
      </c>
      <c r="N82" s="114">
        <f t="shared" si="17"/>
        <v>0</v>
      </c>
      <c r="O82" s="114">
        <f t="shared" si="17"/>
        <v>0</v>
      </c>
      <c r="P82" s="114">
        <f t="shared" si="17"/>
        <v>0</v>
      </c>
      <c r="Q82" s="120"/>
      <c r="R82" s="81"/>
    </row>
    <row r="83" spans="1:18" ht="15" hidden="1">
      <c r="A83" s="117"/>
      <c r="B83" s="119"/>
      <c r="C83" s="123"/>
      <c r="D83" s="113"/>
      <c r="E83" s="113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21"/>
      <c r="R83" s="81"/>
    </row>
    <row r="84" spans="1:18" ht="15" hidden="1">
      <c r="A84" s="44"/>
      <c r="B84" s="7" t="s">
        <v>61</v>
      </c>
      <c r="C84" s="32"/>
      <c r="D84" s="33"/>
      <c r="E84" s="34"/>
      <c r="F84" s="12">
        <f>SUM(J84:P84)+H84</f>
        <v>0</v>
      </c>
      <c r="G84" s="12">
        <v>0</v>
      </c>
      <c r="H84" s="12">
        <f>G84+I84</f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64"/>
      <c r="R84" s="81"/>
    </row>
    <row r="85" spans="1:18" ht="15" hidden="1">
      <c r="A85" s="44"/>
      <c r="B85" s="7" t="s">
        <v>62</v>
      </c>
      <c r="C85" s="35"/>
      <c r="D85" s="36"/>
      <c r="E85" s="37"/>
      <c r="F85" s="12">
        <f>SUM(J85:P85)+H85</f>
        <v>0</v>
      </c>
      <c r="G85" s="12">
        <v>0</v>
      </c>
      <c r="H85" s="12">
        <f>G85+I85</f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64"/>
      <c r="R85" s="81"/>
    </row>
    <row r="86" spans="1:18" ht="15">
      <c r="A86" s="27"/>
      <c r="B86" s="7"/>
      <c r="C86" s="7"/>
      <c r="D86" s="7"/>
      <c r="E86" s="7"/>
      <c r="F86" s="12"/>
      <c r="G86" s="12"/>
      <c r="H86" s="12"/>
      <c r="I86" s="12"/>
      <c r="J86" s="12"/>
      <c r="K86" s="12"/>
      <c r="L86" s="12"/>
      <c r="M86" s="12"/>
      <c r="N86" s="64"/>
      <c r="O86" s="64"/>
      <c r="P86" s="64"/>
      <c r="Q86" s="64"/>
      <c r="R86" s="81"/>
    </row>
    <row r="87" spans="1:18" ht="93.75">
      <c r="A87" s="29" t="s">
        <v>72</v>
      </c>
      <c r="B87" s="50" t="s">
        <v>73</v>
      </c>
      <c r="C87" s="40"/>
      <c r="D87" s="41"/>
      <c r="E87" s="42"/>
      <c r="F87" s="31">
        <f>SUM(F88:F89)</f>
        <v>2997059.13</v>
      </c>
      <c r="G87" s="31">
        <f>SUM(G88:G89)</f>
        <v>739564.36</v>
      </c>
      <c r="H87" s="31">
        <f>SUM(H88:H89)</f>
        <v>1172059.13</v>
      </c>
      <c r="I87" s="31">
        <f aca="true" t="shared" si="18" ref="I87:Q87">SUM(I88:I89)</f>
        <v>432494.76999999996</v>
      </c>
      <c r="J87" s="31">
        <f t="shared" si="18"/>
        <v>1170000</v>
      </c>
      <c r="K87" s="31">
        <f t="shared" si="18"/>
        <v>655000</v>
      </c>
      <c r="L87" s="31">
        <f t="shared" si="18"/>
        <v>0</v>
      </c>
      <c r="M87" s="31">
        <f t="shared" si="18"/>
        <v>0</v>
      </c>
      <c r="N87" s="31">
        <f t="shared" si="18"/>
        <v>0</v>
      </c>
      <c r="O87" s="31">
        <f t="shared" si="18"/>
        <v>0</v>
      </c>
      <c r="P87" s="31">
        <f t="shared" si="18"/>
        <v>0</v>
      </c>
      <c r="Q87" s="79">
        <f t="shared" si="18"/>
        <v>1825000</v>
      </c>
      <c r="R87" s="81"/>
    </row>
    <row r="88" spans="1:18" ht="15">
      <c r="A88" s="27"/>
      <c r="B88" s="7" t="s">
        <v>61</v>
      </c>
      <c r="C88" s="32"/>
      <c r="D88" s="33"/>
      <c r="E88" s="34"/>
      <c r="F88" s="12">
        <f aca="true" t="shared" si="19" ref="F88:Q88">F93+F98+F103+F108+F113</f>
        <v>2997059.13</v>
      </c>
      <c r="G88" s="12">
        <f t="shared" si="19"/>
        <v>739564.36</v>
      </c>
      <c r="H88" s="12">
        <f t="shared" si="19"/>
        <v>1172059.13</v>
      </c>
      <c r="I88" s="12">
        <f t="shared" si="19"/>
        <v>432494.76999999996</v>
      </c>
      <c r="J88" s="12">
        <f t="shared" si="19"/>
        <v>1170000</v>
      </c>
      <c r="K88" s="12">
        <f t="shared" si="19"/>
        <v>655000</v>
      </c>
      <c r="L88" s="12">
        <f t="shared" si="19"/>
        <v>0</v>
      </c>
      <c r="M88" s="12">
        <f t="shared" si="19"/>
        <v>0</v>
      </c>
      <c r="N88" s="12">
        <f t="shared" si="19"/>
        <v>0</v>
      </c>
      <c r="O88" s="12">
        <f t="shared" si="19"/>
        <v>0</v>
      </c>
      <c r="P88" s="12">
        <f t="shared" si="19"/>
        <v>0</v>
      </c>
      <c r="Q88" s="64">
        <f t="shared" si="19"/>
        <v>1825000</v>
      </c>
      <c r="R88" s="81"/>
    </row>
    <row r="89" spans="1:18" ht="15">
      <c r="A89" s="27"/>
      <c r="B89" s="7" t="s">
        <v>62</v>
      </c>
      <c r="C89" s="35"/>
      <c r="D89" s="36"/>
      <c r="E89" s="37"/>
      <c r="F89" s="12">
        <f aca="true" t="shared" si="20" ref="F89:Q89">F94+F99+F104+F109+F114</f>
        <v>0</v>
      </c>
      <c r="G89" s="12">
        <f t="shared" si="20"/>
        <v>0</v>
      </c>
      <c r="H89" s="12">
        <f t="shared" si="20"/>
        <v>0</v>
      </c>
      <c r="I89" s="12">
        <f t="shared" si="20"/>
        <v>0</v>
      </c>
      <c r="J89" s="12">
        <f t="shared" si="20"/>
        <v>0</v>
      </c>
      <c r="K89" s="12">
        <f t="shared" si="20"/>
        <v>0</v>
      </c>
      <c r="L89" s="12">
        <f t="shared" si="20"/>
        <v>0</v>
      </c>
      <c r="M89" s="12">
        <f t="shared" si="20"/>
        <v>0</v>
      </c>
      <c r="N89" s="12">
        <f t="shared" si="20"/>
        <v>0</v>
      </c>
      <c r="O89" s="12">
        <f t="shared" si="20"/>
        <v>0</v>
      </c>
      <c r="P89" s="12">
        <f t="shared" si="20"/>
        <v>0</v>
      </c>
      <c r="Q89" s="64">
        <f t="shared" si="20"/>
        <v>0</v>
      </c>
      <c r="R89" s="81"/>
    </row>
    <row r="90" spans="1:18" ht="15">
      <c r="A90" s="27"/>
      <c r="B90" s="7"/>
      <c r="C90" s="7"/>
      <c r="D90" s="7"/>
      <c r="E90" s="7"/>
      <c r="F90" s="12"/>
      <c r="G90" s="12"/>
      <c r="H90" s="12"/>
      <c r="I90" s="12"/>
      <c r="J90" s="12"/>
      <c r="K90" s="12"/>
      <c r="L90" s="12"/>
      <c r="M90" s="12"/>
      <c r="N90" s="64"/>
      <c r="O90" s="64"/>
      <c r="P90" s="64"/>
      <c r="Q90" s="64"/>
      <c r="R90" s="81"/>
    </row>
    <row r="91" spans="1:18" ht="15">
      <c r="A91" s="116" t="s">
        <v>2</v>
      </c>
      <c r="B91" s="118" t="s">
        <v>74</v>
      </c>
      <c r="C91" s="122" t="s">
        <v>75</v>
      </c>
      <c r="D91" s="112">
        <v>2010</v>
      </c>
      <c r="E91" s="112">
        <v>2011</v>
      </c>
      <c r="F91" s="114">
        <f aca="true" t="shared" si="21" ref="F91:K91">SUM(F93:F94)</f>
        <v>311974</v>
      </c>
      <c r="G91" s="114">
        <f t="shared" si="21"/>
        <v>43487</v>
      </c>
      <c r="H91" s="114">
        <f t="shared" si="21"/>
        <v>86974</v>
      </c>
      <c r="I91" s="114">
        <f t="shared" si="21"/>
        <v>43487</v>
      </c>
      <c r="J91" s="114">
        <f t="shared" si="21"/>
        <v>150000</v>
      </c>
      <c r="K91" s="114">
        <f t="shared" si="21"/>
        <v>75000</v>
      </c>
      <c r="L91" s="114"/>
      <c r="M91" s="124"/>
      <c r="N91" s="73"/>
      <c r="O91" s="73"/>
      <c r="P91" s="73"/>
      <c r="Q91" s="120"/>
      <c r="R91" s="81"/>
    </row>
    <row r="92" spans="1:18" ht="15">
      <c r="A92" s="117"/>
      <c r="B92" s="119"/>
      <c r="C92" s="123"/>
      <c r="D92" s="113"/>
      <c r="E92" s="113"/>
      <c r="F92" s="115"/>
      <c r="G92" s="115"/>
      <c r="H92" s="115"/>
      <c r="I92" s="115"/>
      <c r="J92" s="115"/>
      <c r="K92" s="115"/>
      <c r="L92" s="115"/>
      <c r="M92" s="125"/>
      <c r="N92" s="74"/>
      <c r="O92" s="74"/>
      <c r="P92" s="74"/>
      <c r="Q92" s="121"/>
      <c r="R92" s="81"/>
    </row>
    <row r="93" spans="1:18" ht="15">
      <c r="A93" s="44"/>
      <c r="B93" s="7" t="s">
        <v>61</v>
      </c>
      <c r="C93" s="32"/>
      <c r="D93" s="33"/>
      <c r="E93" s="34"/>
      <c r="F93" s="12">
        <f>SUM(J93:P93)+H93</f>
        <v>311974</v>
      </c>
      <c r="G93" s="12">
        <v>43487</v>
      </c>
      <c r="H93" s="12">
        <f>G93+I93</f>
        <v>86974</v>
      </c>
      <c r="I93" s="12">
        <v>43487</v>
      </c>
      <c r="J93" s="12">
        <v>150000</v>
      </c>
      <c r="K93" s="12">
        <v>75000</v>
      </c>
      <c r="L93" s="12"/>
      <c r="M93" s="12"/>
      <c r="N93" s="64"/>
      <c r="O93" s="64"/>
      <c r="P93" s="64"/>
      <c r="Q93" s="64">
        <f>J93+K93</f>
        <v>225000</v>
      </c>
      <c r="R93" s="81"/>
    </row>
    <row r="94" spans="1:18" ht="15">
      <c r="A94" s="44"/>
      <c r="B94" s="7" t="s">
        <v>62</v>
      </c>
      <c r="C94" s="35"/>
      <c r="D94" s="36"/>
      <c r="E94" s="37"/>
      <c r="F94" s="12">
        <f>SUM(J94:P94)+H94</f>
        <v>0</v>
      </c>
      <c r="G94" s="12">
        <v>0</v>
      </c>
      <c r="H94" s="12">
        <f>G94+I94</f>
        <v>0</v>
      </c>
      <c r="I94" s="12">
        <v>0</v>
      </c>
      <c r="J94" s="12"/>
      <c r="K94" s="12"/>
      <c r="L94" s="12"/>
      <c r="M94" s="12"/>
      <c r="N94" s="64"/>
      <c r="O94" s="64"/>
      <c r="P94" s="64"/>
      <c r="Q94" s="64"/>
      <c r="R94" s="81"/>
    </row>
    <row r="95" spans="1:18" ht="15">
      <c r="A95" s="44"/>
      <c r="B95" s="7"/>
      <c r="C95" s="48"/>
      <c r="D95" s="7"/>
      <c r="E95" s="7"/>
      <c r="F95" s="12"/>
      <c r="G95" s="12"/>
      <c r="H95" s="12"/>
      <c r="I95" s="12"/>
      <c r="J95" s="12"/>
      <c r="K95" s="12"/>
      <c r="L95" s="12"/>
      <c r="M95" s="12"/>
      <c r="N95" s="64"/>
      <c r="O95" s="64"/>
      <c r="P95" s="64"/>
      <c r="Q95" s="64"/>
      <c r="R95" s="81"/>
    </row>
    <row r="96" spans="1:18" ht="15">
      <c r="A96" s="116" t="s">
        <v>3</v>
      </c>
      <c r="B96" s="118" t="s">
        <v>94</v>
      </c>
      <c r="C96" s="122" t="s">
        <v>75</v>
      </c>
      <c r="D96" s="112"/>
      <c r="E96" s="112"/>
      <c r="F96" s="114">
        <f aca="true" t="shared" si="22" ref="F96:K96">SUM(F98:F99)</f>
        <v>870860.08</v>
      </c>
      <c r="G96" s="114">
        <f t="shared" si="22"/>
        <v>303795.36</v>
      </c>
      <c r="H96" s="114">
        <f t="shared" si="22"/>
        <v>470860.07999999996</v>
      </c>
      <c r="I96" s="114">
        <f t="shared" si="22"/>
        <v>167064.72</v>
      </c>
      <c r="J96" s="114">
        <f t="shared" si="22"/>
        <v>200000</v>
      </c>
      <c r="K96" s="114">
        <f t="shared" si="22"/>
        <v>200000</v>
      </c>
      <c r="L96" s="114"/>
      <c r="M96" s="124"/>
      <c r="N96" s="73"/>
      <c r="O96" s="73"/>
      <c r="P96" s="73"/>
      <c r="Q96" s="120"/>
      <c r="R96" s="81"/>
    </row>
    <row r="97" spans="1:18" ht="15">
      <c r="A97" s="117"/>
      <c r="B97" s="119"/>
      <c r="C97" s="123"/>
      <c r="D97" s="113"/>
      <c r="E97" s="113"/>
      <c r="F97" s="115"/>
      <c r="G97" s="115"/>
      <c r="H97" s="115"/>
      <c r="I97" s="115"/>
      <c r="J97" s="115"/>
      <c r="K97" s="115"/>
      <c r="L97" s="115"/>
      <c r="M97" s="125"/>
      <c r="N97" s="74"/>
      <c r="O97" s="74"/>
      <c r="P97" s="74"/>
      <c r="Q97" s="121"/>
      <c r="R97" s="81"/>
    </row>
    <row r="98" spans="1:18" ht="15">
      <c r="A98" s="44"/>
      <c r="B98" s="7" t="s">
        <v>61</v>
      </c>
      <c r="C98" s="32"/>
      <c r="D98" s="33"/>
      <c r="E98" s="34"/>
      <c r="F98" s="12">
        <f>SUM(J98:P98)+H98</f>
        <v>870860.08</v>
      </c>
      <c r="G98" s="12">
        <v>303795.36</v>
      </c>
      <c r="H98" s="12">
        <f>G98+I98</f>
        <v>470860.07999999996</v>
      </c>
      <c r="I98" s="12">
        <v>167064.72</v>
      </c>
      <c r="J98" s="12">
        <v>200000</v>
      </c>
      <c r="K98" s="12">
        <v>200000</v>
      </c>
      <c r="L98" s="12"/>
      <c r="M98" s="12"/>
      <c r="N98" s="64"/>
      <c r="O98" s="64"/>
      <c r="P98" s="64"/>
      <c r="Q98" s="64">
        <f>J98+K98</f>
        <v>400000</v>
      </c>
      <c r="R98" s="81"/>
    </row>
    <row r="99" spans="1:18" ht="15">
      <c r="A99" s="44"/>
      <c r="B99" s="7" t="s">
        <v>62</v>
      </c>
      <c r="C99" s="35"/>
      <c r="D99" s="36"/>
      <c r="E99" s="37"/>
      <c r="F99" s="12">
        <f>SUM(J99:P99)+H99</f>
        <v>0</v>
      </c>
      <c r="G99" s="12">
        <v>0</v>
      </c>
      <c r="H99" s="12">
        <f>G99+I99</f>
        <v>0</v>
      </c>
      <c r="I99" s="12">
        <v>0</v>
      </c>
      <c r="J99" s="12"/>
      <c r="K99" s="12"/>
      <c r="L99" s="12"/>
      <c r="M99" s="12"/>
      <c r="N99" s="64"/>
      <c r="O99" s="64"/>
      <c r="P99" s="64"/>
      <c r="Q99" s="64"/>
      <c r="R99" s="81"/>
    </row>
    <row r="100" spans="1:18" ht="15">
      <c r="A100" s="27"/>
      <c r="B100" s="7"/>
      <c r="C100" s="28"/>
      <c r="D100" s="7"/>
      <c r="E100" s="7"/>
      <c r="F100" s="12"/>
      <c r="G100" s="12"/>
      <c r="H100" s="12"/>
      <c r="I100" s="12"/>
      <c r="J100" s="12"/>
      <c r="K100" s="12"/>
      <c r="L100" s="12"/>
      <c r="M100" s="12"/>
      <c r="N100" s="64"/>
      <c r="O100" s="64"/>
      <c r="P100" s="64"/>
      <c r="Q100" s="64"/>
      <c r="R100" s="81"/>
    </row>
    <row r="101" spans="1:18" ht="15">
      <c r="A101" s="116" t="s">
        <v>4</v>
      </c>
      <c r="B101" s="118" t="s">
        <v>92</v>
      </c>
      <c r="C101" s="122" t="s">
        <v>75</v>
      </c>
      <c r="D101" s="112"/>
      <c r="E101" s="112"/>
      <c r="F101" s="114">
        <f aca="true" t="shared" si="23" ref="F101:K101">SUM(F103:F104)</f>
        <v>998900</v>
      </c>
      <c r="G101" s="114">
        <f t="shared" si="23"/>
        <v>129920</v>
      </c>
      <c r="H101" s="114">
        <f t="shared" si="23"/>
        <v>298900</v>
      </c>
      <c r="I101" s="114">
        <f t="shared" si="23"/>
        <v>168980</v>
      </c>
      <c r="J101" s="114">
        <f t="shared" si="23"/>
        <v>450000</v>
      </c>
      <c r="K101" s="114">
        <f t="shared" si="23"/>
        <v>250000</v>
      </c>
      <c r="L101" s="114"/>
      <c r="M101" s="124"/>
      <c r="N101" s="73"/>
      <c r="O101" s="73"/>
      <c r="P101" s="73"/>
      <c r="Q101" s="120"/>
      <c r="R101" s="81"/>
    </row>
    <row r="102" spans="1:18" ht="15">
      <c r="A102" s="117"/>
      <c r="B102" s="119"/>
      <c r="C102" s="123"/>
      <c r="D102" s="113"/>
      <c r="E102" s="113"/>
      <c r="F102" s="115"/>
      <c r="G102" s="115"/>
      <c r="H102" s="115"/>
      <c r="I102" s="115"/>
      <c r="J102" s="115"/>
      <c r="K102" s="115"/>
      <c r="L102" s="115"/>
      <c r="M102" s="125"/>
      <c r="N102" s="74"/>
      <c r="O102" s="74"/>
      <c r="P102" s="74"/>
      <c r="Q102" s="121"/>
      <c r="R102" s="81"/>
    </row>
    <row r="103" spans="1:18" ht="15">
      <c r="A103" s="44"/>
      <c r="B103" s="7" t="s">
        <v>61</v>
      </c>
      <c r="C103" s="32"/>
      <c r="D103" s="33"/>
      <c r="E103" s="34"/>
      <c r="F103" s="12">
        <f>SUM(J103:P103)+H103</f>
        <v>998900</v>
      </c>
      <c r="G103" s="12">
        <v>129920</v>
      </c>
      <c r="H103" s="12">
        <f>G103+I103</f>
        <v>298900</v>
      </c>
      <c r="I103" s="12">
        <v>168980</v>
      </c>
      <c r="J103" s="12">
        <v>450000</v>
      </c>
      <c r="K103" s="12">
        <v>250000</v>
      </c>
      <c r="L103" s="12"/>
      <c r="M103" s="12"/>
      <c r="N103" s="64"/>
      <c r="O103" s="64"/>
      <c r="P103" s="64"/>
      <c r="Q103" s="64">
        <f>J103+K103</f>
        <v>700000</v>
      </c>
      <c r="R103" s="81"/>
    </row>
    <row r="104" spans="1:18" ht="15">
      <c r="A104" s="44"/>
      <c r="B104" s="7" t="s">
        <v>62</v>
      </c>
      <c r="C104" s="35"/>
      <c r="D104" s="36"/>
      <c r="E104" s="37"/>
      <c r="F104" s="12">
        <f>SUM(J104:P104)+H104</f>
        <v>0</v>
      </c>
      <c r="G104" s="12">
        <v>0</v>
      </c>
      <c r="H104" s="12">
        <f>G104+I104</f>
        <v>0</v>
      </c>
      <c r="I104" s="12">
        <v>0</v>
      </c>
      <c r="J104" s="12"/>
      <c r="K104" s="12"/>
      <c r="L104" s="12"/>
      <c r="M104" s="12"/>
      <c r="N104" s="64"/>
      <c r="O104" s="64"/>
      <c r="P104" s="64"/>
      <c r="Q104" s="64"/>
      <c r="R104" s="81"/>
    </row>
    <row r="105" spans="1:18" ht="15">
      <c r="A105" s="27"/>
      <c r="B105" s="7"/>
      <c r="C105" s="28"/>
      <c r="D105" s="7"/>
      <c r="E105" s="7"/>
      <c r="F105" s="12"/>
      <c r="G105" s="12"/>
      <c r="H105" s="12"/>
      <c r="I105" s="12"/>
      <c r="J105" s="12"/>
      <c r="K105" s="12"/>
      <c r="L105" s="12"/>
      <c r="M105" s="12"/>
      <c r="N105" s="64"/>
      <c r="O105" s="64"/>
      <c r="P105" s="64"/>
      <c r="Q105" s="64"/>
      <c r="R105" s="81"/>
    </row>
    <row r="106" spans="1:18" ht="15">
      <c r="A106" s="116" t="s">
        <v>5</v>
      </c>
      <c r="B106" s="118" t="s">
        <v>110</v>
      </c>
      <c r="C106" s="122" t="s">
        <v>75</v>
      </c>
      <c r="D106" s="112"/>
      <c r="E106" s="112"/>
      <c r="F106" s="114">
        <f aca="true" t="shared" si="24" ref="F106:K106">SUM(F108:F109)</f>
        <v>200000</v>
      </c>
      <c r="G106" s="114">
        <f t="shared" si="24"/>
        <v>0</v>
      </c>
      <c r="H106" s="114">
        <f t="shared" si="24"/>
        <v>0</v>
      </c>
      <c r="I106" s="114">
        <f t="shared" si="24"/>
        <v>0</v>
      </c>
      <c r="J106" s="114">
        <f t="shared" si="24"/>
        <v>70000</v>
      </c>
      <c r="K106" s="114">
        <f t="shared" si="24"/>
        <v>130000</v>
      </c>
      <c r="L106" s="114"/>
      <c r="M106" s="124"/>
      <c r="N106" s="106"/>
      <c r="O106" s="106"/>
      <c r="P106" s="106"/>
      <c r="Q106" s="120"/>
      <c r="R106" s="81"/>
    </row>
    <row r="107" spans="1:18" ht="15">
      <c r="A107" s="117"/>
      <c r="B107" s="119"/>
      <c r="C107" s="123"/>
      <c r="D107" s="113"/>
      <c r="E107" s="113"/>
      <c r="F107" s="115"/>
      <c r="G107" s="115"/>
      <c r="H107" s="115"/>
      <c r="I107" s="115"/>
      <c r="J107" s="115"/>
      <c r="K107" s="115"/>
      <c r="L107" s="115"/>
      <c r="M107" s="125"/>
      <c r="N107" s="107"/>
      <c r="O107" s="107"/>
      <c r="P107" s="107"/>
      <c r="Q107" s="121"/>
      <c r="R107" s="81"/>
    </row>
    <row r="108" spans="1:18" ht="15">
      <c r="A108" s="44"/>
      <c r="B108" s="7" t="s">
        <v>61</v>
      </c>
      <c r="C108" s="32"/>
      <c r="D108" s="33"/>
      <c r="E108" s="34"/>
      <c r="F108" s="12">
        <f>SUM(J108:P108)+H108</f>
        <v>200000</v>
      </c>
      <c r="G108" s="12"/>
      <c r="H108" s="12">
        <f>G108+I108</f>
        <v>0</v>
      </c>
      <c r="I108" s="12"/>
      <c r="J108" s="12">
        <v>70000</v>
      </c>
      <c r="K108" s="12">
        <v>130000</v>
      </c>
      <c r="L108" s="12"/>
      <c r="M108" s="12"/>
      <c r="N108" s="64"/>
      <c r="O108" s="64"/>
      <c r="P108" s="64"/>
      <c r="Q108" s="64">
        <f>J108+K108</f>
        <v>200000</v>
      </c>
      <c r="R108" s="81"/>
    </row>
    <row r="109" spans="1:18" ht="15">
      <c r="A109" s="44"/>
      <c r="B109" s="7" t="s">
        <v>62</v>
      </c>
      <c r="C109" s="35"/>
      <c r="D109" s="36"/>
      <c r="E109" s="37"/>
      <c r="F109" s="12">
        <f>SUM(J109:P109)+H109</f>
        <v>0</v>
      </c>
      <c r="G109" s="12">
        <v>0</v>
      </c>
      <c r="H109" s="12">
        <f>G109+I109</f>
        <v>0</v>
      </c>
      <c r="I109" s="12">
        <v>0</v>
      </c>
      <c r="J109" s="12"/>
      <c r="K109" s="12"/>
      <c r="L109" s="12"/>
      <c r="M109" s="12"/>
      <c r="N109" s="64"/>
      <c r="O109" s="64"/>
      <c r="P109" s="64"/>
      <c r="Q109" s="64"/>
      <c r="R109" s="81"/>
    </row>
    <row r="110" spans="1:18" ht="15">
      <c r="A110" s="27"/>
      <c r="B110" s="7"/>
      <c r="C110" s="28"/>
      <c r="D110" s="7"/>
      <c r="E110" s="7"/>
      <c r="F110" s="12"/>
      <c r="G110" s="12"/>
      <c r="H110" s="12"/>
      <c r="I110" s="12"/>
      <c r="J110" s="12"/>
      <c r="K110" s="12"/>
      <c r="L110" s="12"/>
      <c r="M110" s="12"/>
      <c r="N110" s="64"/>
      <c r="O110" s="64"/>
      <c r="P110" s="64"/>
      <c r="Q110" s="64"/>
      <c r="R110" s="81"/>
    </row>
    <row r="111" spans="1:18" ht="15">
      <c r="A111" s="116" t="s">
        <v>6</v>
      </c>
      <c r="B111" s="118" t="s">
        <v>93</v>
      </c>
      <c r="C111" s="122" t="s">
        <v>75</v>
      </c>
      <c r="D111" s="112"/>
      <c r="E111" s="112"/>
      <c r="F111" s="114">
        <f>SUM(F113:F114)</f>
        <v>615325.05</v>
      </c>
      <c r="G111" s="114">
        <f>SUM(G113:G114)</f>
        <v>262362</v>
      </c>
      <c r="H111" s="114">
        <f>SUM(H113:H114)</f>
        <v>315325.05</v>
      </c>
      <c r="I111" s="114">
        <f>SUM(I113:I114)</f>
        <v>52963.05</v>
      </c>
      <c r="J111" s="114">
        <f>SUM(J113:J114)</f>
        <v>300000</v>
      </c>
      <c r="K111" s="114"/>
      <c r="L111" s="114"/>
      <c r="M111" s="124"/>
      <c r="N111" s="73"/>
      <c r="O111" s="73"/>
      <c r="P111" s="73"/>
      <c r="Q111" s="120"/>
      <c r="R111" s="81"/>
    </row>
    <row r="112" spans="1:18" ht="15">
      <c r="A112" s="117"/>
      <c r="B112" s="119"/>
      <c r="C112" s="123"/>
      <c r="D112" s="113"/>
      <c r="E112" s="113"/>
      <c r="F112" s="115"/>
      <c r="G112" s="115"/>
      <c r="H112" s="115"/>
      <c r="I112" s="115"/>
      <c r="J112" s="115"/>
      <c r="K112" s="115"/>
      <c r="L112" s="115"/>
      <c r="M112" s="125"/>
      <c r="N112" s="74"/>
      <c r="O112" s="74"/>
      <c r="P112" s="74"/>
      <c r="Q112" s="121"/>
      <c r="R112" s="81"/>
    </row>
    <row r="113" spans="1:18" ht="15">
      <c r="A113" s="44"/>
      <c r="B113" s="7" t="s">
        <v>61</v>
      </c>
      <c r="C113" s="32"/>
      <c r="D113" s="33"/>
      <c r="E113" s="34"/>
      <c r="F113" s="12">
        <f>SUM(J113:P113)+H113</f>
        <v>615325.05</v>
      </c>
      <c r="G113" s="12">
        <v>262362</v>
      </c>
      <c r="H113" s="12">
        <f>G113+I113</f>
        <v>315325.05</v>
      </c>
      <c r="I113" s="12">
        <v>52963.05</v>
      </c>
      <c r="J113" s="12">
        <v>300000</v>
      </c>
      <c r="K113" s="12"/>
      <c r="L113" s="12"/>
      <c r="M113" s="12"/>
      <c r="N113" s="64"/>
      <c r="O113" s="64"/>
      <c r="P113" s="64"/>
      <c r="Q113" s="64">
        <f>J113+K113</f>
        <v>300000</v>
      </c>
      <c r="R113" s="81"/>
    </row>
    <row r="114" spans="1:18" ht="15">
      <c r="A114" s="44"/>
      <c r="B114" s="7" t="s">
        <v>62</v>
      </c>
      <c r="C114" s="35"/>
      <c r="D114" s="36"/>
      <c r="E114" s="37"/>
      <c r="F114" s="12">
        <f>SUM(J114:P114)+H114</f>
        <v>0</v>
      </c>
      <c r="G114" s="12">
        <v>0</v>
      </c>
      <c r="H114" s="12">
        <f>G114+I114</f>
        <v>0</v>
      </c>
      <c r="I114" s="12">
        <v>0</v>
      </c>
      <c r="J114" s="12"/>
      <c r="K114" s="12"/>
      <c r="L114" s="12"/>
      <c r="M114" s="12"/>
      <c r="N114" s="64"/>
      <c r="O114" s="64"/>
      <c r="P114" s="64"/>
      <c r="Q114" s="64"/>
      <c r="R114" s="81"/>
    </row>
    <row r="115" spans="1:18" ht="15">
      <c r="A115" s="27"/>
      <c r="B115" s="7"/>
      <c r="C115" s="28"/>
      <c r="D115" s="7"/>
      <c r="E115" s="7"/>
      <c r="F115" s="12"/>
      <c r="G115" s="12"/>
      <c r="H115" s="12"/>
      <c r="I115" s="12"/>
      <c r="J115" s="12"/>
      <c r="K115" s="12"/>
      <c r="L115" s="12"/>
      <c r="M115" s="12"/>
      <c r="N115" s="64"/>
      <c r="O115" s="64"/>
      <c r="P115" s="64"/>
      <c r="Q115" s="64"/>
      <c r="R115" s="81"/>
    </row>
    <row r="116" spans="1:18" ht="37.5">
      <c r="A116" s="29" t="s">
        <v>76</v>
      </c>
      <c r="B116" s="50" t="s">
        <v>77</v>
      </c>
      <c r="C116" s="40"/>
      <c r="D116" s="41"/>
      <c r="E116" s="42"/>
      <c r="F116" s="31">
        <f>F117</f>
        <v>0</v>
      </c>
      <c r="G116" s="31">
        <f>G117</f>
        <v>0</v>
      </c>
      <c r="H116" s="31">
        <f>H117</f>
        <v>0</v>
      </c>
      <c r="I116" s="31">
        <f aca="true" t="shared" si="25" ref="I116:Q116">I117</f>
        <v>0</v>
      </c>
      <c r="J116" s="31">
        <f t="shared" si="25"/>
        <v>0</v>
      </c>
      <c r="K116" s="31">
        <f t="shared" si="25"/>
        <v>0</v>
      </c>
      <c r="L116" s="31">
        <f t="shared" si="25"/>
        <v>0</v>
      </c>
      <c r="M116" s="31">
        <f t="shared" si="25"/>
        <v>0</v>
      </c>
      <c r="N116" s="31">
        <f t="shared" si="25"/>
        <v>0</v>
      </c>
      <c r="O116" s="31">
        <f t="shared" si="25"/>
        <v>0</v>
      </c>
      <c r="P116" s="31">
        <f t="shared" si="25"/>
        <v>0</v>
      </c>
      <c r="Q116" s="79">
        <f t="shared" si="25"/>
        <v>0</v>
      </c>
      <c r="R116" s="81"/>
    </row>
    <row r="117" spans="1:18" ht="15">
      <c r="A117" s="27"/>
      <c r="B117" s="7" t="s">
        <v>61</v>
      </c>
      <c r="C117" s="28"/>
      <c r="D117" s="7"/>
      <c r="E117" s="7"/>
      <c r="F117" s="12">
        <f>F120+F123</f>
        <v>0</v>
      </c>
      <c r="G117" s="12">
        <v>0</v>
      </c>
      <c r="H117" s="12">
        <v>0</v>
      </c>
      <c r="I117" s="12">
        <f aca="true" t="shared" si="26" ref="I117:Q117">I120+I123</f>
        <v>0</v>
      </c>
      <c r="J117" s="12">
        <f t="shared" si="26"/>
        <v>0</v>
      </c>
      <c r="K117" s="12">
        <f t="shared" si="26"/>
        <v>0</v>
      </c>
      <c r="L117" s="12">
        <f t="shared" si="26"/>
        <v>0</v>
      </c>
      <c r="M117" s="12">
        <f t="shared" si="26"/>
        <v>0</v>
      </c>
      <c r="N117" s="12">
        <f t="shared" si="26"/>
        <v>0</v>
      </c>
      <c r="O117" s="12">
        <f t="shared" si="26"/>
        <v>0</v>
      </c>
      <c r="P117" s="12">
        <f t="shared" si="26"/>
        <v>0</v>
      </c>
      <c r="Q117" s="64">
        <f t="shared" si="26"/>
        <v>0</v>
      </c>
      <c r="R117" s="81"/>
    </row>
    <row r="118" spans="1:18" ht="15">
      <c r="A118" s="27"/>
      <c r="B118" s="7"/>
      <c r="C118" s="28"/>
      <c r="D118" s="7"/>
      <c r="E118" s="7"/>
      <c r="F118" s="12"/>
      <c r="G118" s="12"/>
      <c r="H118" s="12"/>
      <c r="I118" s="12"/>
      <c r="J118" s="12"/>
      <c r="K118" s="12"/>
      <c r="L118" s="12"/>
      <c r="M118" s="12"/>
      <c r="N118" s="64"/>
      <c r="O118" s="64"/>
      <c r="P118" s="64"/>
      <c r="Q118" s="64"/>
      <c r="R118" s="81"/>
    </row>
    <row r="119" spans="1:18" ht="15">
      <c r="A119" s="51" t="s">
        <v>2</v>
      </c>
      <c r="B119" s="9" t="s">
        <v>78</v>
      </c>
      <c r="C119" s="52"/>
      <c r="D119" s="9"/>
      <c r="E119" s="9"/>
      <c r="F119" s="10">
        <f>F120</f>
        <v>0</v>
      </c>
      <c r="G119" s="10">
        <f>G120</f>
        <v>0</v>
      </c>
      <c r="H119" s="10">
        <f>H120</f>
        <v>0</v>
      </c>
      <c r="I119" s="10">
        <f aca="true" t="shared" si="27" ref="I119:P119">I120</f>
        <v>0</v>
      </c>
      <c r="J119" s="10">
        <f t="shared" si="27"/>
        <v>0</v>
      </c>
      <c r="K119" s="10">
        <f t="shared" si="27"/>
        <v>0</v>
      </c>
      <c r="L119" s="10">
        <f t="shared" si="27"/>
        <v>0</v>
      </c>
      <c r="M119" s="10">
        <f t="shared" si="27"/>
        <v>0</v>
      </c>
      <c r="N119" s="10">
        <f t="shared" si="27"/>
        <v>0</v>
      </c>
      <c r="O119" s="10">
        <f t="shared" si="27"/>
        <v>0</v>
      </c>
      <c r="P119" s="10">
        <f t="shared" si="27"/>
        <v>0</v>
      </c>
      <c r="Q119" s="64"/>
      <c r="R119" s="81"/>
    </row>
    <row r="120" spans="1:18" ht="15">
      <c r="A120" s="44"/>
      <c r="B120" s="7" t="s">
        <v>61</v>
      </c>
      <c r="C120" s="48"/>
      <c r="D120" s="7"/>
      <c r="E120" s="7"/>
      <c r="F120" s="12">
        <f>SUM(G120:L120)</f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64"/>
      <c r="R120" s="81"/>
    </row>
    <row r="121" spans="1:18" ht="15">
      <c r="A121" s="44"/>
      <c r="B121" s="7"/>
      <c r="C121" s="7"/>
      <c r="D121" s="7"/>
      <c r="E121" s="7"/>
      <c r="F121" s="12"/>
      <c r="G121" s="12"/>
      <c r="H121" s="12"/>
      <c r="I121" s="12"/>
      <c r="J121" s="12"/>
      <c r="K121" s="12"/>
      <c r="L121" s="12"/>
      <c r="M121" s="12"/>
      <c r="N121" s="64"/>
      <c r="O121" s="64"/>
      <c r="P121" s="64"/>
      <c r="Q121" s="64"/>
      <c r="R121" s="81"/>
    </row>
    <row r="122" spans="1:18" ht="15">
      <c r="A122" s="51" t="s">
        <v>3</v>
      </c>
      <c r="B122" s="9" t="s">
        <v>79</v>
      </c>
      <c r="C122" s="52"/>
      <c r="D122" s="9"/>
      <c r="E122" s="9"/>
      <c r="F122" s="10">
        <f>F123</f>
        <v>0</v>
      </c>
      <c r="G122" s="10">
        <f>G123</f>
        <v>0</v>
      </c>
      <c r="H122" s="10">
        <f>H123</f>
        <v>0</v>
      </c>
      <c r="I122" s="10">
        <f aca="true" t="shared" si="28" ref="I122:P122">I123</f>
        <v>0</v>
      </c>
      <c r="J122" s="10">
        <f t="shared" si="28"/>
        <v>0</v>
      </c>
      <c r="K122" s="10">
        <f t="shared" si="28"/>
        <v>0</v>
      </c>
      <c r="L122" s="10">
        <f t="shared" si="28"/>
        <v>0</v>
      </c>
      <c r="M122" s="10">
        <f t="shared" si="28"/>
        <v>0</v>
      </c>
      <c r="N122" s="10">
        <f t="shared" si="28"/>
        <v>0</v>
      </c>
      <c r="O122" s="10">
        <f t="shared" si="28"/>
        <v>0</v>
      </c>
      <c r="P122" s="10">
        <f t="shared" si="28"/>
        <v>0</v>
      </c>
      <c r="Q122" s="64"/>
      <c r="R122" s="81"/>
    </row>
    <row r="123" spans="1:18" ht="15">
      <c r="A123" s="44"/>
      <c r="B123" s="7" t="s">
        <v>61</v>
      </c>
      <c r="C123" s="48"/>
      <c r="D123" s="7"/>
      <c r="E123" s="7"/>
      <c r="F123" s="12">
        <f>SUM(G123:L123)</f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64"/>
      <c r="R123" s="81"/>
    </row>
    <row r="124" spans="1:18" ht="15">
      <c r="A124" s="44"/>
      <c r="B124" s="7"/>
      <c r="C124" s="7"/>
      <c r="D124" s="7"/>
      <c r="E124" s="7"/>
      <c r="F124" s="12"/>
      <c r="G124" s="12"/>
      <c r="H124" s="12"/>
      <c r="I124" s="12"/>
      <c r="J124" s="12"/>
      <c r="K124" s="12"/>
      <c r="L124" s="12"/>
      <c r="M124" s="12"/>
      <c r="N124" s="64"/>
      <c r="O124" s="64"/>
      <c r="P124" s="64"/>
      <c r="Q124" s="64"/>
      <c r="R124" s="81"/>
    </row>
    <row r="125" spans="1:18" ht="15">
      <c r="A125" s="44"/>
      <c r="B125" s="7"/>
      <c r="C125" s="52"/>
      <c r="D125" s="7"/>
      <c r="E125" s="7"/>
      <c r="F125" s="12"/>
      <c r="G125" s="12"/>
      <c r="H125" s="12"/>
      <c r="I125" s="12"/>
      <c r="J125" s="12"/>
      <c r="K125" s="12"/>
      <c r="L125" s="12"/>
      <c r="M125" s="12"/>
      <c r="N125" s="64"/>
      <c r="O125" s="64"/>
      <c r="P125" s="64"/>
      <c r="Q125" s="64"/>
      <c r="R125" s="81"/>
    </row>
    <row r="126" spans="1:18" ht="15">
      <c r="A126" s="27"/>
      <c r="B126" s="7"/>
      <c r="C126" s="48"/>
      <c r="D126" s="7"/>
      <c r="E126" s="7"/>
      <c r="F126" s="12"/>
      <c r="G126" s="12"/>
      <c r="H126" s="12"/>
      <c r="I126" s="12"/>
      <c r="J126" s="12"/>
      <c r="K126" s="12"/>
      <c r="L126" s="12"/>
      <c r="M126" s="12"/>
      <c r="N126" s="64"/>
      <c r="O126" s="64"/>
      <c r="P126" s="64"/>
      <c r="Q126" s="64"/>
      <c r="R126" s="81"/>
    </row>
    <row r="127" spans="1:18" ht="15">
      <c r="A127" s="27"/>
      <c r="B127" s="7"/>
      <c r="C127" s="7"/>
      <c r="D127" s="7"/>
      <c r="E127" s="7"/>
      <c r="F127" s="12"/>
      <c r="G127" s="12"/>
      <c r="H127" s="12"/>
      <c r="I127" s="12"/>
      <c r="J127" s="12"/>
      <c r="K127" s="12"/>
      <c r="L127" s="12"/>
      <c r="M127" s="12"/>
      <c r="N127" s="64"/>
      <c r="O127" s="64"/>
      <c r="P127" s="64"/>
      <c r="Q127" s="64"/>
      <c r="R127" s="81"/>
    </row>
    <row r="128" spans="1:18" ht="23.25">
      <c r="A128" s="53" t="s">
        <v>80</v>
      </c>
      <c r="B128" s="54" t="s">
        <v>81</v>
      </c>
      <c r="C128" s="40"/>
      <c r="D128" s="41"/>
      <c r="E128" s="42"/>
      <c r="F128" s="31">
        <f aca="true" t="shared" si="29" ref="F128:Q128">F11+F87+F116</f>
        <v>30475156.13</v>
      </c>
      <c r="G128" s="31">
        <f t="shared" si="29"/>
        <v>2306254.36</v>
      </c>
      <c r="H128" s="31">
        <f t="shared" si="29"/>
        <v>15502921.129999999</v>
      </c>
      <c r="I128" s="31">
        <f t="shared" si="29"/>
        <v>13679586.77</v>
      </c>
      <c r="J128" s="31">
        <f t="shared" si="29"/>
        <v>13393594</v>
      </c>
      <c r="K128" s="31">
        <f t="shared" si="29"/>
        <v>1578641</v>
      </c>
      <c r="L128" s="31">
        <f t="shared" si="29"/>
        <v>0</v>
      </c>
      <c r="M128" s="31">
        <f t="shared" si="29"/>
        <v>0</v>
      </c>
      <c r="N128" s="31">
        <f t="shared" si="29"/>
        <v>0</v>
      </c>
      <c r="O128" s="31">
        <f t="shared" si="29"/>
        <v>0</v>
      </c>
      <c r="P128" s="31">
        <f t="shared" si="29"/>
        <v>0</v>
      </c>
      <c r="Q128" s="79">
        <f t="shared" si="29"/>
        <v>14972235</v>
      </c>
      <c r="R128" s="81"/>
    </row>
    <row r="129" spans="1:18" ht="23.25">
      <c r="A129" s="55"/>
      <c r="B129" s="56" t="s">
        <v>61</v>
      </c>
      <c r="C129" s="32"/>
      <c r="D129" s="33"/>
      <c r="E129" s="34"/>
      <c r="F129" s="31">
        <f aca="true" t="shared" si="30" ref="F129:Q129">F12+F88+F117</f>
        <v>4954089.13</v>
      </c>
      <c r="G129" s="31">
        <f t="shared" si="30"/>
        <v>1123736.3599999999</v>
      </c>
      <c r="H129" s="31">
        <f t="shared" si="30"/>
        <v>2088019.13</v>
      </c>
      <c r="I129" s="31">
        <f t="shared" si="30"/>
        <v>1447202.77</v>
      </c>
      <c r="J129" s="31">
        <f t="shared" si="30"/>
        <v>2087429</v>
      </c>
      <c r="K129" s="31">
        <f t="shared" si="30"/>
        <v>778641</v>
      </c>
      <c r="L129" s="31">
        <f t="shared" si="30"/>
        <v>0</v>
      </c>
      <c r="M129" s="31">
        <f t="shared" si="30"/>
        <v>0</v>
      </c>
      <c r="N129" s="31">
        <f t="shared" si="30"/>
        <v>0</v>
      </c>
      <c r="O129" s="31">
        <f t="shared" si="30"/>
        <v>0</v>
      </c>
      <c r="P129" s="31">
        <f t="shared" si="30"/>
        <v>0</v>
      </c>
      <c r="Q129" s="79">
        <f t="shared" si="30"/>
        <v>2866070</v>
      </c>
      <c r="R129" s="81"/>
    </row>
    <row r="130" spans="1:18" ht="23.25">
      <c r="A130" s="55"/>
      <c r="B130" s="56" t="s">
        <v>62</v>
      </c>
      <c r="C130" s="35"/>
      <c r="D130" s="36"/>
      <c r="E130" s="37"/>
      <c r="F130" s="31">
        <f aca="true" t="shared" si="31" ref="F130:Q130">F13+F89</f>
        <v>25521067</v>
      </c>
      <c r="G130" s="31">
        <f t="shared" si="31"/>
        <v>1182518</v>
      </c>
      <c r="H130" s="31">
        <f t="shared" si="31"/>
        <v>13414902</v>
      </c>
      <c r="I130" s="31">
        <f t="shared" si="31"/>
        <v>12232384</v>
      </c>
      <c r="J130" s="31">
        <f t="shared" si="31"/>
        <v>11306165</v>
      </c>
      <c r="K130" s="31">
        <f t="shared" si="31"/>
        <v>800000</v>
      </c>
      <c r="L130" s="31">
        <f t="shared" si="31"/>
        <v>0</v>
      </c>
      <c r="M130" s="31">
        <f t="shared" si="31"/>
        <v>0</v>
      </c>
      <c r="N130" s="31">
        <f t="shared" si="31"/>
        <v>0</v>
      </c>
      <c r="O130" s="31">
        <f t="shared" si="31"/>
        <v>0</v>
      </c>
      <c r="P130" s="31">
        <f t="shared" si="31"/>
        <v>0</v>
      </c>
      <c r="Q130" s="79">
        <f t="shared" si="31"/>
        <v>12106165</v>
      </c>
      <c r="R130" s="81"/>
    </row>
    <row r="131" spans="1:18" ht="8.25" customHeight="1" thickBot="1">
      <c r="A131" s="57"/>
      <c r="B131" s="58"/>
      <c r="C131" s="58"/>
      <c r="D131" s="58"/>
      <c r="E131" s="58"/>
      <c r="F131" s="58"/>
      <c r="G131" s="71"/>
      <c r="H131" s="71"/>
      <c r="I131" s="71"/>
      <c r="J131" s="71"/>
      <c r="K131" s="71"/>
      <c r="L131" s="71"/>
      <c r="M131" s="71"/>
      <c r="N131" s="75"/>
      <c r="O131" s="75"/>
      <c r="P131" s="75"/>
      <c r="Q131" s="75"/>
      <c r="R131" s="81"/>
    </row>
    <row r="132" ht="9" customHeight="1" thickTop="1">
      <c r="A132" s="22"/>
    </row>
  </sheetData>
  <sheetProtection/>
  <mergeCells count="250">
    <mergeCell ref="F111:F112"/>
    <mergeCell ref="R44:R45"/>
    <mergeCell ref="F68:F69"/>
    <mergeCell ref="F73:F74"/>
    <mergeCell ref="F78:F79"/>
    <mergeCell ref="F82:F83"/>
    <mergeCell ref="F91:F92"/>
    <mergeCell ref="M53:M54"/>
    <mergeCell ref="H44:H45"/>
    <mergeCell ref="K44:K45"/>
    <mergeCell ref="M44:M45"/>
    <mergeCell ref="F101:F102"/>
    <mergeCell ref="F106:F107"/>
    <mergeCell ref="A53:A54"/>
    <mergeCell ref="I44:I45"/>
    <mergeCell ref="J44:J45"/>
    <mergeCell ref="A68:A69"/>
    <mergeCell ref="B68:B69"/>
    <mergeCell ref="C68:C69"/>
    <mergeCell ref="D68:D69"/>
    <mergeCell ref="N53:N54"/>
    <mergeCell ref="O53:O54"/>
    <mergeCell ref="P53:P54"/>
    <mergeCell ref="A44:A45"/>
    <mergeCell ref="B44:B45"/>
    <mergeCell ref="C44:C45"/>
    <mergeCell ref="D44:D45"/>
    <mergeCell ref="F44:F45"/>
    <mergeCell ref="F53:F54"/>
    <mergeCell ref="L44:L45"/>
    <mergeCell ref="B53:B54"/>
    <mergeCell ref="C53:C54"/>
    <mergeCell ref="D53:D54"/>
    <mergeCell ref="E53:E54"/>
    <mergeCell ref="G53:G54"/>
    <mergeCell ref="G63:G64"/>
    <mergeCell ref="F63:F64"/>
    <mergeCell ref="Q53:Q54"/>
    <mergeCell ref="I53:I54"/>
    <mergeCell ref="J53:J54"/>
    <mergeCell ref="K53:K54"/>
    <mergeCell ref="L53:L54"/>
    <mergeCell ref="A63:A64"/>
    <mergeCell ref="B63:B64"/>
    <mergeCell ref="C63:C64"/>
    <mergeCell ref="D63:D64"/>
    <mergeCell ref="E63:E64"/>
    <mergeCell ref="A111:A112"/>
    <mergeCell ref="B111:B112"/>
    <mergeCell ref="C111:C112"/>
    <mergeCell ref="D111:D112"/>
    <mergeCell ref="E111:E112"/>
    <mergeCell ref="A101:A102"/>
    <mergeCell ref="A106:A107"/>
    <mergeCell ref="B106:B107"/>
    <mergeCell ref="C106:C107"/>
    <mergeCell ref="D106:D107"/>
    <mergeCell ref="J82:J83"/>
    <mergeCell ref="I63:I64"/>
    <mergeCell ref="J63:J64"/>
    <mergeCell ref="K63:K64"/>
    <mergeCell ref="I68:I69"/>
    <mergeCell ref="J68:J69"/>
    <mergeCell ref="I82:I83"/>
    <mergeCell ref="K82:K83"/>
    <mergeCell ref="J73:J74"/>
    <mergeCell ref="K73:K74"/>
    <mergeCell ref="C91:C92"/>
    <mergeCell ref="I96:I97"/>
    <mergeCell ref="I91:I92"/>
    <mergeCell ref="J91:J92"/>
    <mergeCell ref="K91:K92"/>
    <mergeCell ref="B101:B102"/>
    <mergeCell ref="C101:C102"/>
    <mergeCell ref="D101:D102"/>
    <mergeCell ref="E101:E102"/>
    <mergeCell ref="D91:D92"/>
    <mergeCell ref="M78:M79"/>
    <mergeCell ref="H53:H54"/>
    <mergeCell ref="H63:H64"/>
    <mergeCell ref="K68:K69"/>
    <mergeCell ref="L78:L79"/>
    <mergeCell ref="L63:L64"/>
    <mergeCell ref="I78:I79"/>
    <mergeCell ref="J78:J79"/>
    <mergeCell ref="K78:K79"/>
    <mergeCell ref="I73:I74"/>
    <mergeCell ref="G111:G112"/>
    <mergeCell ref="L101:L102"/>
    <mergeCell ref="M101:M102"/>
    <mergeCell ref="I101:I102"/>
    <mergeCell ref="H101:H102"/>
    <mergeCell ref="G101:G102"/>
    <mergeCell ref="H111:H112"/>
    <mergeCell ref="J111:J112"/>
    <mergeCell ref="K111:K112"/>
    <mergeCell ref="L111:L112"/>
    <mergeCell ref="Q78:Q79"/>
    <mergeCell ref="L82:L83"/>
    <mergeCell ref="M82:M83"/>
    <mergeCell ref="Q82:Q83"/>
    <mergeCell ref="L68:L69"/>
    <mergeCell ref="M68:M69"/>
    <mergeCell ref="N82:N83"/>
    <mergeCell ref="O82:O83"/>
    <mergeCell ref="P82:P83"/>
    <mergeCell ref="Q73:Q74"/>
    <mergeCell ref="Q111:Q112"/>
    <mergeCell ref="Q101:Q102"/>
    <mergeCell ref="Q68:Q69"/>
    <mergeCell ref="H68:H69"/>
    <mergeCell ref="H73:H74"/>
    <mergeCell ref="H78:H79"/>
    <mergeCell ref="H82:H83"/>
    <mergeCell ref="H91:H92"/>
    <mergeCell ref="H96:H97"/>
    <mergeCell ref="I111:I112"/>
    <mergeCell ref="M111:M112"/>
    <mergeCell ref="J101:J102"/>
    <mergeCell ref="K101:K102"/>
    <mergeCell ref="I106:I107"/>
    <mergeCell ref="J106:J107"/>
    <mergeCell ref="K106:K107"/>
    <mergeCell ref="L106:L107"/>
    <mergeCell ref="M106:M107"/>
    <mergeCell ref="A96:A97"/>
    <mergeCell ref="B96:B97"/>
    <mergeCell ref="C96:C97"/>
    <mergeCell ref="D96:D97"/>
    <mergeCell ref="E96:E97"/>
    <mergeCell ref="G96:G97"/>
    <mergeCell ref="F96:F97"/>
    <mergeCell ref="Q91:Q92"/>
    <mergeCell ref="L91:L92"/>
    <mergeCell ref="M91:M92"/>
    <mergeCell ref="L96:L97"/>
    <mergeCell ref="M96:M97"/>
    <mergeCell ref="Q96:Q97"/>
    <mergeCell ref="A91:A92"/>
    <mergeCell ref="B91:B92"/>
    <mergeCell ref="J96:J97"/>
    <mergeCell ref="K96:K97"/>
    <mergeCell ref="G91:G92"/>
    <mergeCell ref="A82:A83"/>
    <mergeCell ref="B82:B83"/>
    <mergeCell ref="C82:C83"/>
    <mergeCell ref="D82:D83"/>
    <mergeCell ref="E82:E83"/>
    <mergeCell ref="A78:A79"/>
    <mergeCell ref="B78:B79"/>
    <mergeCell ref="C78:C79"/>
    <mergeCell ref="D78:D79"/>
    <mergeCell ref="E78:E79"/>
    <mergeCell ref="G78:G79"/>
    <mergeCell ref="A73:A74"/>
    <mergeCell ref="B73:B74"/>
    <mergeCell ref="C73:C74"/>
    <mergeCell ref="D73:D74"/>
    <mergeCell ref="E73:E74"/>
    <mergeCell ref="G73:G74"/>
    <mergeCell ref="L73:L74"/>
    <mergeCell ref="M73:M74"/>
    <mergeCell ref="M63:M64"/>
    <mergeCell ref="Q63:Q64"/>
    <mergeCell ref="M24:M25"/>
    <mergeCell ref="Q24:Q25"/>
    <mergeCell ref="Q29:Q30"/>
    <mergeCell ref="L24:L25"/>
    <mergeCell ref="Q34:Q35"/>
    <mergeCell ref="Q44:Q45"/>
    <mergeCell ref="M34:M35"/>
    <mergeCell ref="M29:M30"/>
    <mergeCell ref="K39:K40"/>
    <mergeCell ref="L39:L40"/>
    <mergeCell ref="M39:M40"/>
    <mergeCell ref="Q39:Q40"/>
    <mergeCell ref="A39:A40"/>
    <mergeCell ref="B39:B40"/>
    <mergeCell ref="C39:C40"/>
    <mergeCell ref="D39:D40"/>
    <mergeCell ref="E39:E40"/>
    <mergeCell ref="I39:I40"/>
    <mergeCell ref="B29:B30"/>
    <mergeCell ref="C29:C30"/>
    <mergeCell ref="J39:J40"/>
    <mergeCell ref="D29:D30"/>
    <mergeCell ref="E29:E30"/>
    <mergeCell ref="I29:I30"/>
    <mergeCell ref="J29:J30"/>
    <mergeCell ref="F29:F30"/>
    <mergeCell ref="F34:F35"/>
    <mergeCell ref="F39:F40"/>
    <mergeCell ref="A24:A25"/>
    <mergeCell ref="B24:B25"/>
    <mergeCell ref="C24:C25"/>
    <mergeCell ref="D24:D25"/>
    <mergeCell ref="A29:A30"/>
    <mergeCell ref="H29:H30"/>
    <mergeCell ref="E24:E25"/>
    <mergeCell ref="G24:G25"/>
    <mergeCell ref="G29:G30"/>
    <mergeCell ref="F24:F25"/>
    <mergeCell ref="I24:I25"/>
    <mergeCell ref="J24:J25"/>
    <mergeCell ref="H24:H25"/>
    <mergeCell ref="K24:K25"/>
    <mergeCell ref="A1:Q1"/>
    <mergeCell ref="J2:Q2"/>
    <mergeCell ref="D8:E8"/>
    <mergeCell ref="I8:M8"/>
    <mergeCell ref="C11:E11"/>
    <mergeCell ref="A19:A20"/>
    <mergeCell ref="B19:B20"/>
    <mergeCell ref="C19:C20"/>
    <mergeCell ref="D19:D20"/>
    <mergeCell ref="E19:E20"/>
    <mergeCell ref="Q19:Q20"/>
    <mergeCell ref="G19:G20"/>
    <mergeCell ref="I19:I20"/>
    <mergeCell ref="J19:J20"/>
    <mergeCell ref="K19:K20"/>
    <mergeCell ref="F19:F20"/>
    <mergeCell ref="L19:L20"/>
    <mergeCell ref="M19:M20"/>
    <mergeCell ref="H19:H20"/>
    <mergeCell ref="E34:E35"/>
    <mergeCell ref="G34:G35"/>
    <mergeCell ref="K34:K35"/>
    <mergeCell ref="L34:L35"/>
    <mergeCell ref="J34:J35"/>
    <mergeCell ref="K29:K30"/>
    <mergeCell ref="L29:L30"/>
    <mergeCell ref="H106:H107"/>
    <mergeCell ref="A34:A35"/>
    <mergeCell ref="B34:B35"/>
    <mergeCell ref="Q106:Q107"/>
    <mergeCell ref="H34:H35"/>
    <mergeCell ref="I34:I35"/>
    <mergeCell ref="C34:C35"/>
    <mergeCell ref="D34:D35"/>
    <mergeCell ref="G39:G40"/>
    <mergeCell ref="H39:H40"/>
    <mergeCell ref="E106:E107"/>
    <mergeCell ref="G106:G107"/>
    <mergeCell ref="E91:E92"/>
    <mergeCell ref="G82:G83"/>
    <mergeCell ref="E44:E45"/>
    <mergeCell ref="G44:G45"/>
    <mergeCell ref="E68:E69"/>
    <mergeCell ref="G68:G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2" manualBreakCount="2">
    <brk id="48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2012-05-17T13:15:25Z</dcterms:modified>
  <cp:category/>
  <cp:version/>
  <cp:contentType/>
  <cp:contentStatus/>
</cp:coreProperties>
</file>