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5925" windowHeight="4935" firstSheet="2" activeTab="6"/>
  </bookViews>
  <sheets>
    <sheet name="zał nr 9" sheetId="1" r:id="rId1"/>
    <sheet name="zał nr 7" sheetId="2" r:id="rId2"/>
    <sheet name="zał nr10" sheetId="3" r:id="rId3"/>
    <sheet name="zał nr 8" sheetId="4" r:id="rId4"/>
    <sheet name="zał nr 6a" sheetId="5" r:id="rId5"/>
    <sheet name="zał nr 6" sheetId="6" r:id="rId6"/>
    <sheet name="inw.2008" sheetId="7" r:id="rId7"/>
    <sheet name="2008-2014 UE" sheetId="8" r:id="rId8"/>
    <sheet name="inw 2008-2010" sheetId="9" r:id="rId9"/>
    <sheet name="doch.2008" sheetId="10" r:id="rId10"/>
    <sheet name="wyd.2008" sheetId="11" r:id="rId11"/>
    <sheet name="zad.zlec 2008" sheetId="12" r:id="rId12"/>
  </sheets>
  <definedNames/>
  <calcPr fullCalcOnLoad="1"/>
</workbook>
</file>

<file path=xl/sharedStrings.xml><?xml version="1.0" encoding="utf-8"?>
<sst xmlns="http://schemas.openxmlformats.org/spreadsheetml/2006/main" count="1029" uniqueCount="574">
  <si>
    <t>wydatki</t>
  </si>
  <si>
    <t>wynagrodzenia osobowe pracowników i pochodne</t>
  </si>
  <si>
    <t xml:space="preserve">pozostałe wydatki bieżące </t>
  </si>
  <si>
    <t>stan środków obrotowych netto na 
koniec roku</t>
  </si>
  <si>
    <t>plan 2007</t>
  </si>
  <si>
    <t>środki na dofinansowanie własnych inwestycji gmin (związków gmin), powiatów (związków powiatów), samorządów województw, pozyskane z innych źródeł</t>
  </si>
  <si>
    <t>rekompensaty utraconych dochodów w podatkach i opłatach lokalnych</t>
  </si>
  <si>
    <t>wpływy z innych lokalnych opłat pobieranych przez
jednostki samorządu terytorialnego na podstawie odrębnych ustaw</t>
  </si>
  <si>
    <t>Świadczenie rodzinne,zaliczka alimentacyjna oraz składki na ubezpieczenia emerytalne i rentowe z ubezpieczenia społecznego</t>
  </si>
  <si>
    <t>wpływy ze zwrotów dotacji wykorzystanych niezgodnie z przeznaczeniem lub pobranych w nadmiernej wysokości</t>
  </si>
  <si>
    <t>Wczesne wspomaganie rozwoju dziecka</t>
  </si>
  <si>
    <t>Usuwanie skutków klęsk żywiołowych</t>
  </si>
  <si>
    <t>Świadczenie rodzinne, zaliczka alimentacyjna oraz składki na ubezpieczenia emerytalne i rentowe z ubezpieczenia społecznego</t>
  </si>
  <si>
    <t>Zespoły ekonomiczno-administracyjne szkół</t>
  </si>
  <si>
    <t>Obsługa papierów wartościowych,
kredytów i pożyczek jednostek samorządu
terytorialnego</t>
  </si>
  <si>
    <t xml:space="preserve">Pmoc społeczna </t>
  </si>
  <si>
    <t>dochody budżetu państwa związane z realizacją zadań zleconych jednostkom samorządu terytorialnego</t>
  </si>
  <si>
    <t>Zakłady budżetowe - dot.przedmiotowa</t>
  </si>
  <si>
    <t>Publiczne Szkoły Prywatne - dot.podmiotowa</t>
  </si>
  <si>
    <t>Instytucje Kultury - dotacja podmiotowa</t>
  </si>
  <si>
    <t>Zwalczanie narkomanii</t>
  </si>
  <si>
    <t>Nazwa projektu - zadanie inwestycyjne</t>
  </si>
  <si>
    <t xml:space="preserve">Okres realizacji </t>
  </si>
  <si>
    <t xml:space="preserve">Łączne nakłady </t>
  </si>
  <si>
    <t>Nakłady poniesione</t>
  </si>
  <si>
    <t xml:space="preserve">Nakłady do poniesienia </t>
  </si>
  <si>
    <t xml:space="preserve">Uwagi </t>
  </si>
  <si>
    <t xml:space="preserve"> Wieloletni Program Inwestycyjny </t>
  </si>
  <si>
    <t>Drogi publiczne gminne-miasto</t>
  </si>
  <si>
    <t>BEZPIECZEŃSTWO PUBLICZNE I OCHRONA PRZECIWPOŻAROWA</t>
  </si>
  <si>
    <t>1. Rozbudowa strażnicy OSP w Dzielnej-SP Dzielna</t>
  </si>
  <si>
    <t>2005-2009</t>
  </si>
  <si>
    <t>Szkoły Podstawowe</t>
  </si>
  <si>
    <t xml:space="preserve">GOSPODARKA KOMUNALNA I I OCHRONA ŚRODOWISKA </t>
  </si>
  <si>
    <t>2005-2010</t>
  </si>
  <si>
    <t xml:space="preserve">1.Zakup sprzętu informatycznego  </t>
  </si>
  <si>
    <t>PLAN DOTACJI CELOWYCH NA ZADANIA REALIZOWANE PRZEZ PODMIOTY ZALICZANE I NIEZALICZANE DO PODMIOTÓW SEKTORA FINANSÓW PUBLICZNYCH</t>
  </si>
  <si>
    <t>plan
2007</t>
  </si>
  <si>
    <t>plan 2008</t>
  </si>
  <si>
    <t>grzywny i inne kary pienięzne od osób prawnych i innych 
jednostek organizacyjnych</t>
  </si>
  <si>
    <t>Wybory do Sejmu i Senatu</t>
  </si>
  <si>
    <t>Część wyrównawcza subwencji ogólnej dla gmin</t>
  </si>
  <si>
    <t>Komendy Powiatowe Policji</t>
  </si>
  <si>
    <t>Stołówki szkolne</t>
  </si>
  <si>
    <t>PLAN WYDATKÓW NA ROK 2008</t>
  </si>
  <si>
    <t xml:space="preserve"> PLAN DOCHODÓW na 2008 rok</t>
  </si>
  <si>
    <t>plan
2008r</t>
  </si>
  <si>
    <t xml:space="preserve"> PLAN WYDATKÓW 
zadań zleconych na 2008 rok</t>
  </si>
  <si>
    <t>PLAN DOTACJI NA ROK 2008</t>
  </si>
  <si>
    <t>dochody majątkowe</t>
  </si>
  <si>
    <t xml:space="preserve">
zadania zlecone</t>
  </si>
  <si>
    <t>odsetki od dotacji wykorzystanych niezgodnie z przeznaczeniem lub pobranych w nadmiernej wysokości</t>
  </si>
  <si>
    <t>w złotych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</si>
  <si>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</si>
  <si>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</si>
  <si>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</si>
  <si>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</si>
  <si>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</si>
  <si>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</si>
  <si>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</si>
  <si>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</si>
  <si>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</si>
  <si>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</si>
  <si>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</si>
  <si>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</si>
  <si>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</si>
  <si>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</si>
  <si>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</si>
  <si>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</si>
  <si>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</si>
  <si>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</si>
  <si>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</si>
  <si>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</si>
  <si>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</si>
  <si>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</si>
  <si>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</si>
  <si>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</si>
  <si>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</si>
  <si>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</si>
  <si>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</si>
  <si>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</si>
  <si>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</si>
  <si>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</si>
  <si>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</si>
  <si>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</si>
  <si>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</si>
  <si>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</si>
  <si>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</si>
  <si>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</si>
  <si>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</si>
  <si>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</si>
  <si>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</si>
  <si>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</si>
  <si>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Przychody i rozchody budżetu w 2008 r.</t>
  </si>
  <si>
    <t>Kwota
2008 r.</t>
  </si>
  <si>
    <t>I.</t>
  </si>
  <si>
    <t>Stan środków obrotowych na początek roku</t>
  </si>
  <si>
    <t>II.</t>
  </si>
  <si>
    <t>Przychody</t>
  </si>
  <si>
    <t xml:space="preserve">wpływy z tytułu opłat </t>
  </si>
  <si>
    <t>grzywny i kary</t>
  </si>
  <si>
    <t>III.</t>
  </si>
  <si>
    <t>Wydatki</t>
  </si>
  <si>
    <t>Wydatki bieżące</t>
  </si>
  <si>
    <t xml:space="preserve">utylizacja wyrobów azbestowych </t>
  </si>
  <si>
    <t>dopłata do segregacji odpadów</t>
  </si>
  <si>
    <t>konserwacja kanałów burzowych</t>
  </si>
  <si>
    <t>IV.</t>
  </si>
  <si>
    <t>Stan środków obrotowych na koniec roku</t>
  </si>
  <si>
    <t>Plan na 
2008 r.</t>
  </si>
  <si>
    <t>Zadania inwestycyjne w 2008 r.</t>
  </si>
  <si>
    <t>Dział</t>
  </si>
  <si>
    <t>Rozdz.</t>
  </si>
  <si>
    <t>§</t>
  </si>
  <si>
    <t>Nazwa zadania inwestycyjnego</t>
  </si>
  <si>
    <t>Łączne koszty finansowe</t>
  </si>
  <si>
    <t>Jednostka organizacyjna realizująca program lub koordynująca wykonanie programu</t>
  </si>
  <si>
    <t>rok budżetowy 2008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</si>
  <si>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</si>
  <si>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</si>
  <si>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</si>
  <si>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</si>
  <si>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</si>
  <si>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I Projekty współfinansowane ze środków Unii Europejskiej</t>
  </si>
  <si>
    <t>Transport i łączność</t>
  </si>
  <si>
    <t xml:space="preserve">Drogi publiczne gminne </t>
  </si>
  <si>
    <t>Modernizacja układu komunikacyjnego miasta Opoczno</t>
  </si>
  <si>
    <t>Modernizacja dróg osiedla Trąbki:ul.Hubala, Chopina, Starzyńskiego, Nowa, Żesławskiego dł. 1360 mb + PT</t>
  </si>
  <si>
    <t>Urząd Miejski 
w Opocznie</t>
  </si>
  <si>
    <t>Modernizacja ul.Przemysłowej do ul.Inowłodzkiej dł. 2050 mb, ul. Świerkowa (od ul. Przemysłowej do ul. Partyzantów), dł. 750 m z infrastrukturą techniczną opoczyńskiej strefy przemysłowej + PT (mapy podziału)</t>
  </si>
  <si>
    <t>studium wykonalnośći, wniosek aplikacyjny, dokumentacja przetargowa</t>
  </si>
  <si>
    <t>Modernizacja dróg gminnych o łącznej długości 1880 mb w gminie Opoczno</t>
  </si>
  <si>
    <t>Gospodarka komunalna i ochrona środowiska</t>
  </si>
  <si>
    <t>Budowa infrastruktury wodno-ściekowej na terenie gminy Opoczno</t>
  </si>
  <si>
    <t>modernizacja ujęcia wody w Opocznie + PT</t>
  </si>
  <si>
    <t>Urząd Miejski w Opocznie</t>
  </si>
  <si>
    <t>Modernizacja oczyszczalni ścieków w Opocznie+PT</t>
  </si>
  <si>
    <t>Budowa kolektora deszczowego w opocznie + PT</t>
  </si>
  <si>
    <t>Urząd Miejski 
w Opocznie, pożyczka WFOŚiGW</t>
  </si>
  <si>
    <t>Renowacja i odbudowa zalewu w Opocznie Pow. zb. 6,15 ha,pojemność 88.230 m3, PT + modernizacja jazu + studium wykonalności, wniosek aplikacyjny</t>
  </si>
  <si>
    <t>Kultura i ochrona dziedzictwa narodowego</t>
  </si>
  <si>
    <t xml:space="preserve">Budowa świetlic wiejskich w gm Opoczno </t>
  </si>
  <si>
    <t>Budowa świetlica wiejskiej w Karwicach - PT</t>
  </si>
  <si>
    <t>PT remizy strażackiej i domu ludowego w Kraśnicy</t>
  </si>
  <si>
    <t>Plan odnowy miejscowości (studium wykonalności), wniosek aplikacyjny</t>
  </si>
  <si>
    <t>Przebudowa Patio wraz z termomodernizacją MDK 
w Opocznie, studium wykonalności, wniosek aplikacyjny</t>
  </si>
  <si>
    <t>Kultura fizyczna i sport</t>
  </si>
  <si>
    <t>Budowa biosk sportowych w gminie Opoczno</t>
  </si>
  <si>
    <t>Budowa boiska sportowego w m.Januszewice</t>
  </si>
  <si>
    <t>Studium wykonalności, wniosek aplikacyjny</t>
  </si>
  <si>
    <t>Razem I</t>
  </si>
  <si>
    <t>II Wieloletni program Inwestycyjny</t>
  </si>
  <si>
    <t>PT modernizacji drogi w m.Różanna dł 935 mb wraz z odwodnieniem dł. 1315mb</t>
  </si>
  <si>
    <t>Budowa parkingu przy ul. Biernackiego, Kopernika z odwodnieniem i oświetleniem pow. 2760 m2</t>
  </si>
  <si>
    <t>Przebudowa skrzyżowania ul. Św. Mateusza z ul. Inowłodzką</t>
  </si>
  <si>
    <t>Budowa + PT włączenia ul.Długiej w ul.Przemysłową dł. 200mb</t>
  </si>
  <si>
    <t>Budowa ul.prostopadłej do ul. Szkolnej PT + mapy podziału</t>
  </si>
  <si>
    <t>Połączenie ulic Sienkiewicza z Armii Krajowej wraz z miejscami parkingowymi przy ul.Armii Krajowej-PT</t>
  </si>
  <si>
    <t>Wykup gruntów</t>
  </si>
  <si>
    <t xml:space="preserve">Zakup sprzętu informatycznego  </t>
  </si>
  <si>
    <t>Rozbudowa strażnicy OSP w Dzielnej-SP Dzielna</t>
  </si>
  <si>
    <t>zakup lekkiego samochodu pożarniczego</t>
  </si>
  <si>
    <t>zakup syren centralnego systemu alarmowania CSA w Opocznie</t>
  </si>
  <si>
    <t>Budowa Sali gimnastycznej w SP w Sielcu</t>
  </si>
  <si>
    <t>zakup wózka widłowego</t>
  </si>
  <si>
    <t>adaptacja pomieszczeń na magazyn  żywności</t>
  </si>
  <si>
    <t>Zapewnienie prawidłowej gospodarki wodnej w 
wybranych obszarach miasta Opoczno</t>
  </si>
  <si>
    <t>Budowa kanalizacji deszczowej ul.Piotrkowska 53 
dł. 415 mb</t>
  </si>
  <si>
    <t>Bdowa kanalizacji deszczowej w ul. Małachowskiego dł.201 mb</t>
  </si>
  <si>
    <t>Oświetlenie uliczne</t>
  </si>
  <si>
    <t>Budowa oświetlenia ulicznego Mroczków Gościnny-Mroczków Duży dł. 500 mb + PT</t>
  </si>
  <si>
    <t>Przebudowa linii 15 Kv na osiedlu Milenijnym w Opocznie</t>
  </si>
  <si>
    <t xml:space="preserve">PT budowy garaży na os. Wyszyńskiego (300 szt. ) </t>
  </si>
  <si>
    <t>Razem II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</si>
  <si>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</si>
  <si>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</si>
  <si>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</si>
  <si>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</si>
  <si>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GFOŚiGW</t>
  </si>
  <si>
    <t>Modernizacja układu komuniakcyjnego miasta 
Opoczno</t>
  </si>
  <si>
    <t>2007-2011</t>
  </si>
  <si>
    <t xml:space="preserve">zadanie współfinansowane 
ze środków UE </t>
  </si>
  <si>
    <t>Budowa dróg dojazdowych do Opoczyńskiej Strefy 
Przemysłowej:ul.Przemysłowa do ul.Inowłodzkiej dł.2050mb, ul.Swierkowa (od ul.Przemysłowej do ul.Partyzantów) dł.750 mb + PT, budowa infrastruktury technicznej Opoczyńskiej Strefy Przemysłowej: sieć wodociągowa dł. 1188 mb, kanalizacja sanitarna dł. 677 mb</t>
  </si>
  <si>
    <t>2007-2010</t>
  </si>
  <si>
    <t>PT w 2008r-170.000</t>
  </si>
  <si>
    <t>Modernizacja dróg osiedla Ustronie dł.5400 mb</t>
  </si>
  <si>
    <t>2005-2011</t>
  </si>
  <si>
    <t>Modernizacja dróg osiedla Piastowskiego dł 750mb</t>
  </si>
  <si>
    <t>2004-2009</t>
  </si>
  <si>
    <t>2006-2010</t>
  </si>
  <si>
    <t>PT w 2009r-60.000</t>
  </si>
  <si>
    <t>2006-2011</t>
  </si>
  <si>
    <t>PT w 2009r-280.000</t>
  </si>
  <si>
    <t>2004-2010</t>
  </si>
  <si>
    <t>PT w 2008r. - 50.000</t>
  </si>
  <si>
    <t>PT w 2009r-406.000</t>
  </si>
  <si>
    <t>studium wykonalności, wniosek aplikacyjny</t>
  </si>
  <si>
    <t>dokumentacja przetargowa</t>
  </si>
  <si>
    <t>nadzór inwestorski, wnioski o płatność</t>
  </si>
  <si>
    <t>2009-2011</t>
  </si>
  <si>
    <t>2007-2008</t>
  </si>
  <si>
    <t>Modernizacja drogi przez wieś Sobawiny dł.670 mb</t>
  </si>
  <si>
    <t>Modernizacja drogi przez wieś Brzustówek dł. 32omb</t>
  </si>
  <si>
    <t>Modernizacja drogi przez wieś Modrzewek dł.460 mb</t>
  </si>
  <si>
    <t>Modernizacja drogi przez wieś Mroczków Duży 
dł.430 mb</t>
  </si>
  <si>
    <t>Budowa ul.Jana Pawła II (od ul.Partyzantów do 
ul. Przemysłowej) dł.1000 mb + PT</t>
  </si>
  <si>
    <t>2011-2012</t>
  </si>
  <si>
    <t>Modernizacja drogi Stużno Wieś-Mroczków Duży 
dł. 3650 mb</t>
  </si>
  <si>
    <t>Modernizacja drogi Brzustówek Kolonia (do drogi w gm.Sławno) dł.1100 mb</t>
  </si>
  <si>
    <t>w 2008 poz WFOŚiGW
45.000</t>
  </si>
  <si>
    <t>w 2008 poz WFOŚiGW
165.000</t>
  </si>
  <si>
    <t>mapa do celów weryfikacji zakresu rzeczowego kanalizacji sanitarnej gminy</t>
  </si>
  <si>
    <t>w 2007 poz WFOŚiGW
24.156</t>
  </si>
  <si>
    <t>studium wykonalności</t>
  </si>
  <si>
    <t>w 2007 poz WFOŚiGW
32.391</t>
  </si>
  <si>
    <t>Budowa zakladu unieszkodliwiania odpadów w Różannie oraz zamknięcia i rekultywacji skłądowiska w Różannie + studium wykonalności i wniosek aplikacyjny</t>
  </si>
  <si>
    <t>Renowacja i odbudowa Zalewu w Opocznie, pow. 6,15 ha, poj. 88,230 m3 z modernizacją jazu, studium wykonalności, wniosek aplikacyjny</t>
  </si>
  <si>
    <t>Modernizacja targowisk miejskich przy ul. Al. Sportowej i ul. Piotrkowskiej w Opocznie wraz z przebudową dróg Al. Sportowa, ul. Wąska, studium wykonalności, wniosek aplikacyjny</t>
  </si>
  <si>
    <t>2007-2009</t>
  </si>
  <si>
    <t>Budowa świetlica wiejskiej w Modrzewiu</t>
  </si>
  <si>
    <t>Budowa świetlica wiejskiej w Mroczkowie Gościnnym</t>
  </si>
  <si>
    <t>2005-2008</t>
  </si>
  <si>
    <t>Budowa Domu Ludowego i świetlicy w Kraśnicy</t>
  </si>
  <si>
    <t>PT 2008r.</t>
  </si>
  <si>
    <t>Budowa świetlica wiejskiej w Karwicach</t>
  </si>
  <si>
    <t>PT  2008r.</t>
  </si>
  <si>
    <t>Termomodernizacja świetlicy w Stużnie</t>
  </si>
  <si>
    <t>Plan odnowy miejscowości (studium wykonalności), 
wniosek aplikacyjny</t>
  </si>
  <si>
    <t>2006-2009</t>
  </si>
  <si>
    <t>Budowa boiska sportowego w m. Libiszów</t>
  </si>
  <si>
    <t>2006-2008</t>
  </si>
  <si>
    <t>Budowa boiska sportowego w m.Sitowa</t>
  </si>
  <si>
    <t>Budowa boiska sportowego w m.Ostrów</t>
  </si>
  <si>
    <t>2008-2009</t>
  </si>
  <si>
    <t>2009-2012</t>
  </si>
  <si>
    <t xml:space="preserve">OGÓŁEM </t>
  </si>
  <si>
    <t>1. Budowa + PT włączenia ul. Długiej w ul. Przemysłową dł. 200mb</t>
  </si>
  <si>
    <t>2. Budowa ul. prostopadłej do ul. Szkolnej PT+mapy podziału</t>
  </si>
  <si>
    <t>3. Połączenie ulic Sienkiewicza z Armii Krajowej wraz z miejscami parkingowymi przy ul.Armii Krajowej-PT</t>
  </si>
  <si>
    <t>4. Budowa parkingu przy ul. Biernackiego, Kopernika z odwodnieniem i oświetleniem pow. 2760 m2</t>
  </si>
  <si>
    <t xml:space="preserve">5. Przebudowa skrzyżowania ul. Św. Mateusza z Inowłodzką </t>
  </si>
  <si>
    <t>Drogi publiczne gminne-gmina</t>
  </si>
  <si>
    <t>1. PT modernizacji drogi w m.Różanna dł 935 mb wraz z odwodnieniem dł. 1315mb</t>
  </si>
  <si>
    <t>4.wykup gruntów</t>
  </si>
  <si>
    <t>2.zakup lekkiego samochodu pożarniczego</t>
  </si>
  <si>
    <t>1.zakup syren centralnego systemu alarmowania CSA w Opocznie</t>
  </si>
  <si>
    <t>2. Budowa Sali gimnastycznej w SP w Sielcu</t>
  </si>
  <si>
    <t>1.zakup wózka widłowego</t>
  </si>
  <si>
    <t>2.adaptacja pomieszczeń na magazyn  żywności</t>
  </si>
  <si>
    <t>1. Zapewnienie prawidłowej gospodarki wodnej w wybranych obszarach miasta Opoczno</t>
  </si>
  <si>
    <t>Budowa kanalizacji deszczowej ul.Piotrkowska 53 dł. 415 mb</t>
  </si>
  <si>
    <t>Urząd Miejski w Opocznie, pożyczka WFOŚiGW</t>
  </si>
  <si>
    <t>1. Oświetlenie drogi Ogonowice - Ostrów dł. 1500 mb</t>
  </si>
  <si>
    <t>2. Przebudowa linii 15 Kv na osiedlu Milenijnym w Opocznie</t>
  </si>
  <si>
    <t>Budowa kanalizacji deszczowej w ul. Małachowskiego dł.201 mb</t>
  </si>
  <si>
    <t>Modernizacja dróg osiedla Kolejowego, ul.Kopernika, 
Skalna, Kuligowska, Towarowa (skrzyżowanie z ul.Kolejową z odwodnieniem) dł. 3170 mb + PT</t>
  </si>
  <si>
    <t>Uzupełnienie subwencji ogólnej dla jednostek samozrądu terytorialnego</t>
  </si>
  <si>
    <t>Srodki na uzupełnienie dochodów gmin</t>
  </si>
  <si>
    <t>Wpływy z tytułu pomocy finansowej udzielonej między jednostkami samorządu terytorialnego na dofinansowanie własnych zadań inwestycyjnych i zakupów inwestycyjnych</t>
  </si>
  <si>
    <t>Pomoc dla repatriantów</t>
  </si>
  <si>
    <t>dotacje celowe przekazane z budżetu na zadania bieżące realizowane przez gminę na podstawie porozumień z organami administarcji rządowej</t>
  </si>
  <si>
    <t>wykonanie gminnego projektu ochrony środowiska i planu gospodarki odpadami na lata 2009-2012</t>
  </si>
  <si>
    <t>Wydatki inwestycyjne</t>
  </si>
  <si>
    <t>Budowa kanalizacji deszczowej ul.Piotrkowska 53 dł.415 mb</t>
  </si>
  <si>
    <t>Budowa kanalizacji deszczowej ul.Małachowskiego dł.201 mb</t>
  </si>
  <si>
    <t>Modernizacja i budowa węzłów cieplnych szt 2, przyłączy cieplnych w blokach przy ul.Słowackeigo 7,9,11</t>
  </si>
  <si>
    <t>Składki na ubezpieczenia zdrowotne opłacane za osoby pobierające niektóre świadczenia z pomocy społecznej,  niektóre świadczenia rodzinne oraz za osoby uczestniczące w zajęciach w centrum intergracji społecznej</t>
  </si>
  <si>
    <t>Załącznik nr 9
do Uchwały Nr XV/137/08
Rady Miejskiej w Opocznie</t>
  </si>
  <si>
    <t>Załącznik Nr 7
do Uchwały Nr XV/137/08
Rady Miejskiej w Opocznie
z dnia 05 lutego 2008 r.</t>
  </si>
  <si>
    <t>Załącznik nr 10
do Uchwały Nr XV/137/08
Rady Miejskiej w Opocznie
z dnia 05 lutego 2008 r.</t>
  </si>
  <si>
    <t>Załącznik nr 8
do Uchwały Nr XV/137/08
Rady Miejskiej w Opocznie
z dnia 05 lutego 2008 r.</t>
  </si>
  <si>
    <t>Załacznik Nr 6a
do Uchwały XV/137/08
Rady Miejskiej w Opocznie 
z dnia 05 lutego 2008 r.</t>
  </si>
  <si>
    <t>Załacznik Nr 6
do Uchwały XV/137/08
Rady Miejskiej w Opocznie 
z dnia 05 lutego 2008 r.</t>
  </si>
  <si>
    <t>Załącznik Nr 5a
do Uchwały XV/137/08
Rady Miejskiej w Opozcnie
z dnia 05 lutego 2008 r.</t>
  </si>
  <si>
    <t>Załącznik nr 5
do Uchwały Nr XV/137/08
Rady Miejskiej w Opocznie
z dnia 05 lutego 2008 r.</t>
  </si>
  <si>
    <t>Załącznik Nr 4
do Uchwały Nr XV/137/08
Rady Miejskiej w Opocznie
z dnia 05 lutego 2008 r.</t>
  </si>
  <si>
    <t>Załącznik Nr 1
do Uchwały Nr XV/137/08
Rady Miejskiej w Opocznie
z dnia 05 lutego 2008 r.</t>
  </si>
  <si>
    <t>Załącznik Nr 2
do Uchwały Nr XV/137/08
Rady Miejskiej w Opocznie
z dnia 05 lutego 2008 r.</t>
  </si>
  <si>
    <t>Załącznik Nr 3
do Uchwały Nr XV/137/08
Rady Miejskiej w Opocznie 
z dnia 05 lutego 2008 r.</t>
  </si>
  <si>
    <t>z dnia 05 lutego 2008 r.</t>
  </si>
  <si>
    <t>wydatki inwestycyjne - zakupy</t>
  </si>
  <si>
    <t xml:space="preserve">WIELOLETNI    PROGRAM    INWESTYCYJNY na lata 2008 - 2010    </t>
  </si>
  <si>
    <t>0 10</t>
  </si>
  <si>
    <t>POLNICTWO I ŁOWIECTWO</t>
  </si>
  <si>
    <t>0 1010</t>
  </si>
  <si>
    <t>Infrastruktura wodociągowa i sanitarna wsi</t>
  </si>
  <si>
    <t>PT przyłączy kan. sanit. szt.7, sieć wodociągowa dł. 400 m, przyłącza wodoc. szt. 23 w m. Stużno Kol., Wola Załężna, Sielec, Brzustówek, Kraszków</t>
  </si>
  <si>
    <t>6.Budowa zatok autobusowych w m.Bielowice przy Szkole Podstawowej oraz Kolonii "Wykny" (PT-10.000)</t>
  </si>
  <si>
    <t>7.Budowa miesjc postojowych z chodnikiem przy ul. Kwiatowej</t>
  </si>
  <si>
    <t>8.Budowa miesjc postojowych z chodnikiem przy ul. Biernackiego</t>
  </si>
  <si>
    <t>2008-2010</t>
  </si>
  <si>
    <t xml:space="preserve">1.Wykonanie ogrodzenia bloku przy ul. Żeromskiego 4 </t>
  </si>
  <si>
    <t>2.Wykonanie ogrodzenia bloku przy ul. Żeromskiego 1</t>
  </si>
  <si>
    <t xml:space="preserve">3.Wykonanie ogrodzenia bloku przy ul. Piotrkowskiej 12 </t>
  </si>
  <si>
    <t xml:space="preserve">1.Świetlica przy ZSS nr 2 w Opocznie </t>
  </si>
  <si>
    <t>dotacja 2008r. z Funduszu Rozwoju Kultury Fizycznej 161.000,-</t>
  </si>
  <si>
    <t>3.Budowa boiska sportowego przy ZSS nr 1 w Opocznie + PT -15.000</t>
  </si>
  <si>
    <t>dofinansowanie z Ministra Sportu i Urzędu  Marszałkowskiego</t>
  </si>
  <si>
    <t>4.Budowa chodników przy hali sportowe ZSS nr 3 w Opocznie + PT</t>
  </si>
  <si>
    <t xml:space="preserve">koszty utrzymania parków </t>
  </si>
  <si>
    <t>edukacja ekologiczna - szkolenia</t>
  </si>
  <si>
    <t>edukacja ekologiczna - konkursy</t>
  </si>
  <si>
    <t>edukacja ekologiczna - konkursy (nagrody)</t>
  </si>
  <si>
    <t>PLAN FINANSOWY
Gminnego Funduszu Ochrony Środowiska i Gospodarki Wodnej - dział "900"</t>
  </si>
  <si>
    <t>5.Adaptacja pomieszczeń szkoły na świetlicę wiejską w m. Kruszewiec</t>
  </si>
  <si>
    <t>4.Oświetlenie zatok autobusowych szt 2 w Bukowcu Op. (PT-5000)</t>
  </si>
  <si>
    <t xml:space="preserve">1. PT budowy garaży na os. Wyszyńskiego (300 szt. ) </t>
  </si>
  <si>
    <t>2. Wykonanie dwóch bram ul. Armii Ludowej</t>
  </si>
  <si>
    <t>3. Modernizacja i budowa węzłów cieplnych szt. 2, przyłaczy cieplnych w blokach ul. Słowackiego 7,9,11</t>
  </si>
  <si>
    <t>4. PT sieci elektroenergetycznych Opoczyńskiej Strefy Przemysłowej</t>
  </si>
  <si>
    <t>5.Budowa pomnika "Wdzięczności" - PT</t>
  </si>
  <si>
    <t>6.Zakup wiat przystankowych</t>
  </si>
  <si>
    <t>1.Przebudowa świetlicy w m. Kliny (PT - 20.000)</t>
  </si>
  <si>
    <t>Zadania w zakresie kultury fizycznej 
i sportu</t>
  </si>
  <si>
    <t>Budowa szatni przy boiskach sportowych w Woli Załężnej i Bielowicach - PT</t>
  </si>
  <si>
    <t>nazwa zadania</t>
  </si>
  <si>
    <t>kwota do spłaty 
w 2008 r</t>
  </si>
  <si>
    <t xml:space="preserve">   </t>
  </si>
  <si>
    <t xml:space="preserve">Budowa przepompowni wodociągowej we 
wsi Adamów, gmina Opoczno </t>
  </si>
  <si>
    <t>Budowa sieci wodociągowej z przyłączami w m. 
Zameczek, Wygnanów, Wólka Karwicka</t>
  </si>
  <si>
    <t>WFOŚ i GW w Łodzi</t>
  </si>
  <si>
    <t>Budowa kanalizacji deszczowej w ul.Kuligowskiej
w Opocznie</t>
  </si>
  <si>
    <t>Budowa kanalizacji deszczowej odprowadzającej wody opadowe z ul.Świerkowej,skrzyżowania ul.Granicznej z ul.Inowłodzką i osiedla Milenijnego</t>
  </si>
  <si>
    <t xml:space="preserve">Budowa kanalizacji deszczowej odprowadzającej 
wody opadowe z ul. Limanowskiego, Mickiewicza, Wapiennej, Łaziennej i Przedszkolnej w Opocznie                                                                          </t>
  </si>
  <si>
    <t>Termomodernizacja budynku „Domu Esterki” 
w Opocznie pl.Kościuszki 1</t>
  </si>
  <si>
    <t xml:space="preserve">Termomodernizacja budynku Szkoły Podstawowej 
w Libiszowie gm.Opoczno                                                                            </t>
  </si>
  <si>
    <t xml:space="preserve">Aktywizacja wschodniej części gminy poprzez budowę infrastruktury wodociągowej i sanitarnej
– udział własny              </t>
  </si>
  <si>
    <t xml:space="preserve">Budowa infrastruktury wodno-ściekowej na terenie gminy Opoczno </t>
  </si>
  <si>
    <t xml:space="preserve">razem kwota spłat pożyczek </t>
  </si>
  <si>
    <t>POŻYCZKI</t>
  </si>
  <si>
    <t>Kredyt na pokrycie deficytu budżetu roku 2006</t>
  </si>
  <si>
    <t>Bank Spółdzielczy 
Ziemi Piotrkowskiej</t>
  </si>
  <si>
    <t>Ogółem spłata rat pożyczek i kredytu</t>
  </si>
  <si>
    <t>KREDYTY</t>
  </si>
  <si>
    <t>jednostka udzialająca 
pożyczki/kredytu</t>
  </si>
  <si>
    <t>ROZCHODY ZWIĄZANE ZE SPŁATĄ POŻYCZEK I KREDYTU w roku 2008</t>
  </si>
  <si>
    <t>WIELOLETNI    PROGRAM    INWESTYCYJNY na lata 2008-2014 przy udziale  środków UE</t>
  </si>
  <si>
    <t>Modernizacja dróg osiedla bloków ul.Konopnickiej, 
Norwida, Biernackiego, Kossaka, Słowackiego dł. 2500 mb (w tym przebudowa nawierzchni) + PT</t>
  </si>
  <si>
    <t>Budowa dróg osiedla Milenijnego z oświetleniem 
ulicznym dł 18 km, ul.Kwiatowa, Liliowa, Różana, Krokusowa,Rolna, Św.Pawła, Św.Piotra, Św.Mateusza, dł.3250 mb (w tym przebudowa nawierzchni dł.500 mb) +PT</t>
  </si>
  <si>
    <t>Modernizacja dróg osiedla Kolejowego,ul.Kopernika, 
Skalna, Kuligowska, Towarowa (skrzyżowanie z ul.Kolejową z odwodnieniem) dł. 3170 mb + PT</t>
  </si>
  <si>
    <t>Modernizacja dróg ul.Graniczna, Kolbego, Słoneczna, Jana Pawła II (od ul.Inowłodzkiej do ul.Partyzantów), Staszica, Kolejowa, Towarowa, skrzyżowanie ul. Św.Mateusza z ul.Inowłodzką dł. 4300 mb + PT</t>
  </si>
  <si>
    <t>Modernizacja ul.Św.Marka, M.C.Skłodowskiej do ul.Inowlodzkiej dł 1150mb + PT</t>
  </si>
  <si>
    <t>PT w 2008 r 100.000</t>
  </si>
  <si>
    <t>Modernizacja ul.Partyzantów, Limanowskiego, Przedszkolna, Cicha, Janasa, Zjazdowa, Szpitalna, pl. Kilińskiego, Garncarska, Kołomurna, Piaseczna, Błonie dł. 2100 mb + PT</t>
  </si>
  <si>
    <t>2008-2012</t>
  </si>
  <si>
    <t>PT w 2008 r 200.000</t>
  </si>
  <si>
    <t>studium wykonalności, wniosek aplikacyjny, kosztorysy</t>
  </si>
  <si>
    <t xml:space="preserve">Modernizacja drogi Wola Załężna-Szkoła Podstawowa z przebudową mostu w Woli Załężnej dł. 300 mb + PT </t>
  </si>
  <si>
    <t>zadanie współfinansowane 
ze środków UE 
PY 2008r-80.000,- 2009 -100.000</t>
  </si>
  <si>
    <t>zadanie współfinansowane 
ze środków UE 
PY 2008r-60.000,- 2009 -40.000</t>
  </si>
  <si>
    <t>Budowa Sali gimnastycznej w SP w Bielowicach + dokończenie budowy ogrodzenia szkoły+ studium wykonanlości , wniosek aplikacyjny-10.000,00</t>
  </si>
  <si>
    <t>zadanie współfinansowane 
ze środków UE i Ministra Sportu</t>
  </si>
  <si>
    <t>2006-2014</t>
  </si>
  <si>
    <t>Poż. Pomostowa NFOŚiGW 193.642.179,10 zł, Poż. WFOŚiGW 90% udziału własnego 40.213.992,45 zł, Fundusz Spójności dotacja
114.040.883,87 zł,
śr.własne - 4.468.221,38 zł, Beneficjent PGK 34.919.081,50 zł</t>
  </si>
  <si>
    <t>Budowa oczyszczalni ścieków, kanalizacja sanitarna gminy Opoczno + PT, raport oddziaływania na środowisko</t>
  </si>
  <si>
    <t>w 2008 poz WFOŚiGW
1.313.599</t>
  </si>
  <si>
    <t>2007-2014</t>
  </si>
  <si>
    <t>Jednostka realizująca projekt, dokumentacja przetargowa - pomoc techniczna, 
konsultant, inżynier kontraktu, promocja</t>
  </si>
  <si>
    <t>w 2008 poz WFOŚiGW
675.000 zł</t>
  </si>
  <si>
    <t>zakup gruntów pod inwestycje</t>
  </si>
  <si>
    <t>wniosek aplikacyjny</t>
  </si>
  <si>
    <t>w 2008 poz WFOŚiGW
45.000 zł</t>
  </si>
  <si>
    <t>zadanie współfinansowane ze środków UE 
2008 studium 
wykonalnosci, wnisek aplikacyjny - 20.000 zł                                                                           2010 umorzenie WFOŚiGW 246.850 zł</t>
  </si>
  <si>
    <t>Budowa placów zabaw przy ul.Partyzantów 38b, M.C.Skłodowskiej, Kossaka 16, Norwida 1a, Al..Dąbrówki, Rolnej + PT</t>
  </si>
  <si>
    <t>Rewitalizacja miasta Opoczna-koncepcja programowo-przestrzenna - dokumentacja techniczna</t>
  </si>
  <si>
    <t>2008-2014</t>
  </si>
  <si>
    <t>zadanie współfinansowane 
ze środków UE 
PT 2008-100.000 2009-500.000</t>
  </si>
  <si>
    <t>Budowa zespołu rekreacyjno-sportowego przy 
Krytej Pływalni w Opocznie (siłownia, kręgielnia, bieżnia 60m, skok w dal, pchęcie kulą)</t>
  </si>
  <si>
    <t>studium wykonalnośći, wniosek aplikacyjny, kosztorysy</t>
  </si>
  <si>
    <t>Budowa oczyszczalni ścieków, kanalizacja sanitarna gminy + PT, raport oddziaływania na środowisko</t>
  </si>
  <si>
    <t>Budowa kolektora deszczowego w Opocznie + PT</t>
  </si>
  <si>
    <t>Jednostka realizująca projekt, dokumentacja przetargowa - pomoc techniczna, konsultant, inżynier kontraktu, promocja</t>
  </si>
  <si>
    <t>zakup gruntów pod inwestycję</t>
  </si>
  <si>
    <t>Budowa zakladu unieszkodliwiania odpadów w Różannie, oraz zamknięcia i rekultywacji składowiska w Różannie, studium wykonalności i wniosek aplikacyjny - 20.000 zł</t>
  </si>
  <si>
    <t>Modernizacja targowisk miejskich przy Al.Sportowej i ul.Piotrkowskiej oraz zasilanie elektryczne pawilonów handlowych + PT, studium wykonalości, wniosek aplikacyjny</t>
  </si>
  <si>
    <t>Przebudowa Patio wraz z termomodernizacją MDK 
w Opocznie (studium wykonalności, wniosek aplikacyjny, PT instalacji c.o. 21.000 zł) + PT termomodernizacji 40.000 zł</t>
  </si>
  <si>
    <t>Budowa boiska sportowego w m. Libiszów - PT</t>
  </si>
  <si>
    <t>Budowa boiska sportowego w m. Sitowa - PT</t>
  </si>
  <si>
    <t>Budowa boiska sportowego w m.Januszewice - PT</t>
  </si>
  <si>
    <t>Budowa boiska sportowego w m. Ostrów - PT</t>
  </si>
  <si>
    <t>Budowa zatok autobusowych w m.Bielowice przy Szkole Podstawowej oraz Kolonii "Wykny" (PT-10.000)</t>
  </si>
  <si>
    <t>Budowa miesjc postojowych z chodnikiem przy ul. Kwiatowej</t>
  </si>
  <si>
    <t>Budowa miesjc postojowych z chodnikiem przy ul. Biernackiego</t>
  </si>
  <si>
    <t xml:space="preserve">Wykonanie ogrodzenia bloku przy ul.Żeromskiego 4 </t>
  </si>
  <si>
    <t xml:space="preserve">Wykonanie ogrodzenia bloku przy ul.Żeromskiego 1 </t>
  </si>
  <si>
    <t xml:space="preserve">Wykonanie ogrodzenia bloku przy ul.Piotrkowskiej 12 </t>
  </si>
  <si>
    <t xml:space="preserve">Świetlica przy ZSS nr 2 w Opocznie </t>
  </si>
  <si>
    <t>A - 161 000</t>
  </si>
  <si>
    <t>Budowa boiska sportowego przy ZSS nr 1 w Opocznie + PT -15.000</t>
  </si>
  <si>
    <t>A - 600 000</t>
  </si>
  <si>
    <t>Budowa chodników przy hali sportowe ZSS nr 3 w Opocznie + PT</t>
  </si>
  <si>
    <t>Adaptacja pomieszczeń szkoły na świetlicę wiejską w m. Kruszewiec</t>
  </si>
  <si>
    <t>C-54 000</t>
  </si>
  <si>
    <t>C-22 000</t>
  </si>
  <si>
    <t>Oświetlenie drogi Ogonowice - Ostrów dł. 1500 mb + PT</t>
  </si>
  <si>
    <t>Oświetlenie zatok autobusowych szt 2 w Bukowcu Op. (PT-5000)</t>
  </si>
  <si>
    <t>Modernizacja i budowa węzłów cieplnych szt. 2, przyłączy cieplnych w blokach ul. Słowackiego 7,9,11</t>
  </si>
  <si>
    <t>C-34 067</t>
  </si>
  <si>
    <t xml:space="preserve">PT sieci elektroenergetycznych Opoczyńskiej Strefy Przemysłowej </t>
  </si>
  <si>
    <t xml:space="preserve">Wykonanie 2 szt bram ul. Armii Ludowej </t>
  </si>
  <si>
    <t>Budowa pomnika "Wdzięczności" - PT</t>
  </si>
  <si>
    <t>Zakup wiat przystankowych</t>
  </si>
  <si>
    <t>9.</t>
  </si>
  <si>
    <t>Przebudowa świetlicy w m. Kliny (PT - 20.000)</t>
  </si>
  <si>
    <t>10.</t>
  </si>
  <si>
    <t xml:space="preserve">3. Budowa oświetlenia ulicznego Mroczków Gościnny-Mroczków Duży dł.500mb + PT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</si>
  <si>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dział </t>
  </si>
  <si>
    <t>rozdz.</t>
  </si>
  <si>
    <t>treść</t>
  </si>
  <si>
    <t>Pozostała działalność</t>
  </si>
  <si>
    <t>GOSPODARKA MIESZKANIOWA</t>
  </si>
  <si>
    <t>OŚWIATA I WYCHOWANIE</t>
  </si>
  <si>
    <t>Gimnazja</t>
  </si>
  <si>
    <t>OCHRONA ZDROWIA</t>
  </si>
  <si>
    <t>Żłobki</t>
  </si>
  <si>
    <t>Dodatki mieszkaniowe</t>
  </si>
  <si>
    <t xml:space="preserve"> </t>
  </si>
  <si>
    <t>Obrona cywilna</t>
  </si>
  <si>
    <t>RÓŻNE ROZLICZENIA</t>
  </si>
  <si>
    <t>OGÓŁEM</t>
  </si>
  <si>
    <t>KULTURA FIZYCZNA I SPORT</t>
  </si>
  <si>
    <t>w tym:
wydatki bieżące</t>
  </si>
  <si>
    <t>Drogi publiczne gminne</t>
  </si>
  <si>
    <t>Ochotnicze straże pożarne</t>
  </si>
  <si>
    <t>Biblioteki</t>
  </si>
  <si>
    <t>Przeciwdziałanie alkoholizmowi</t>
  </si>
  <si>
    <t>ogółem</t>
  </si>
  <si>
    <t>dotacje</t>
  </si>
  <si>
    <t>dział</t>
  </si>
  <si>
    <t xml:space="preserve">ogółem </t>
  </si>
  <si>
    <t>w tym:
wynagr.i
pochodne</t>
  </si>
  <si>
    <t>wyd.inwest.</t>
  </si>
  <si>
    <t>TRANSPORT I ŁĄCZNOŚĆ</t>
  </si>
  <si>
    <t>ROLNICTWO i ŁOWIECTWO</t>
  </si>
  <si>
    <t>ADMINISTRACJA PUBLICZNA</t>
  </si>
  <si>
    <t>Urzędy gmin (miast i miast na prawach powiatu)</t>
  </si>
  <si>
    <t>URZĘDY NACELNYCH ORGANÓW WŁADZY
PAŃSTWOWEJ, KONTROLI I OCHRONY PRAWA ORAZ SĄDOWNICTWA</t>
  </si>
  <si>
    <t>Różne rozliczenia finansowe</t>
  </si>
  <si>
    <t>Szkoły podstawowe</t>
  </si>
  <si>
    <t>Licea ogólnokształcące</t>
  </si>
  <si>
    <t>Ośrodki pomocy społecznej</t>
  </si>
  <si>
    <t>EDUKACYJNA OPIEKA WYCHOWAWCZA</t>
  </si>
  <si>
    <t>ROLNICTWO I ŁOWIECTWO</t>
  </si>
  <si>
    <t>Lokalny transport zbiorczy</t>
  </si>
  <si>
    <t>DZIAŁALNOŚĆ USŁUGOWA</t>
  </si>
  <si>
    <t>Rady gmin (miast i miast na prawach 
powiatu)</t>
  </si>
  <si>
    <t>URZĘDY NACZELNYCH ORGANÓW
WŁADZY PAŃSTWOWEJ, KONTROLI I OCHRONY PRAWA 
ORAZ SĄDOWNICTWA</t>
  </si>
  <si>
    <t>BEZPIECZEŃSTWO PUBLICZNE I 
OCHRONA PRZECIWPOŻAROWA</t>
  </si>
  <si>
    <t>OBSŁUGA DŁUGU PUBLICZNEGO</t>
  </si>
  <si>
    <t>Rezerwy ogólne i celowe</t>
  </si>
  <si>
    <t xml:space="preserve">OŚWIATA I WYCHOWANIE </t>
  </si>
  <si>
    <t>Oczyszczanie miast i wsi</t>
  </si>
  <si>
    <t xml:space="preserve">Oświetlenie ulic, placów i dróg </t>
  </si>
  <si>
    <t xml:space="preserve">KULTURA I OCHRONA DZIEDZICTWA
NARODOWEGO </t>
  </si>
  <si>
    <t>Domy i ośrodki kultury, świetlice i kluby</t>
  </si>
  <si>
    <t>Muzea</t>
  </si>
  <si>
    <t xml:space="preserve">          </t>
  </si>
  <si>
    <t>Gospodarka gruntami i nieruchomościami</t>
  </si>
  <si>
    <t>Utrzymanie zieleni w miastach i gminach</t>
  </si>
  <si>
    <t>Urzędy Wojewódzkie</t>
  </si>
  <si>
    <t>Urzędy wojewódzkie</t>
  </si>
  <si>
    <t>Pomoc materialna dla uczniów</t>
  </si>
  <si>
    <t>wpływy z usług</t>
  </si>
  <si>
    <t>wpływy z różnych dochodów</t>
  </si>
  <si>
    <t>wpływy z róznych opłat</t>
  </si>
  <si>
    <t>Wpływy z różnych rozliczeń</t>
  </si>
  <si>
    <t>podatek dochodowy od osób fizycznych</t>
  </si>
  <si>
    <t>subwencje ogólne z budżetu państwa</t>
  </si>
  <si>
    <t>Część oświatowa subwencji ogólnej dla jednostek samorządu terytorialnego</t>
  </si>
  <si>
    <t>w tym:</t>
  </si>
  <si>
    <t xml:space="preserve">w tym:wydatki bieżące
                   </t>
  </si>
  <si>
    <t>Urzędy naczelnych organów władzy
państwowej, kontroli i ochrony prawa</t>
  </si>
  <si>
    <t>Infrastruktura wodociągowa i sanitacyjna wsi</t>
  </si>
  <si>
    <t>Plany zagospodarowania przestrzennego</t>
  </si>
  <si>
    <t>Rozliczenie między jednostkami samorządu terytorialnego</t>
  </si>
  <si>
    <t>Zadania w zakresie kultury fizycznej i sportu</t>
  </si>
  <si>
    <t>wydatki
 inwest.</t>
  </si>
  <si>
    <t>wynagr
i poch.</t>
  </si>
  <si>
    <t>Gospodarka ściekowa i ochrona wód</t>
  </si>
  <si>
    <t>pozostałe odsetki</t>
  </si>
  <si>
    <t>par.</t>
  </si>
  <si>
    <t>wpływy z opłaty administracyjnej za czynności urzędowe</t>
  </si>
  <si>
    <t>Straż Miejska</t>
  </si>
  <si>
    <t>Udziały gmin w podatkach stanowiących dochód budżetu państwa</t>
  </si>
  <si>
    <t>Razem</t>
  </si>
  <si>
    <t>wpływy z różnych opłat</t>
  </si>
  <si>
    <t>podatek od czynności cywilnoprawnych</t>
  </si>
  <si>
    <t>podatek dochodowy od osób prawnych</t>
  </si>
  <si>
    <t>dywidendy i kwoty uzyskane ze zbycia praw majątkowych</t>
  </si>
  <si>
    <t>wyd.mająt.</t>
  </si>
  <si>
    <t>Pobór podatków, opłat i niepodatkowych 
należności budżetowych</t>
  </si>
  <si>
    <t>Szkoły zawodowe</t>
  </si>
  <si>
    <t>Cmentarze</t>
  </si>
  <si>
    <t>wpływy z tytułu przekształcenia prawa użytkowania
wieczystego przysługującego osobom fizycznym
w prawo własności</t>
  </si>
  <si>
    <t>Izby Rolnicze</t>
  </si>
  <si>
    <t>inne wyd.
majątk</t>
  </si>
  <si>
    <t>wydatki na 
obsł długu</t>
  </si>
  <si>
    <t>POMOC SPOŁECZNA</t>
  </si>
  <si>
    <t>Przedszkola</t>
  </si>
  <si>
    <t>Urzędy naczelnych organów władzy państwowej kontroli i ochrony prawa</t>
  </si>
  <si>
    <t>wpływy z opłaty skarbowej.</t>
  </si>
  <si>
    <t>POZOSTAŁE ZADANIA W ZAKRESIE POLITYKI SPOŁECZNEJ</t>
  </si>
  <si>
    <t>Pozostała dzialalność</t>
  </si>
  <si>
    <t>wpływy z opłaty eksploatacyjnej</t>
  </si>
  <si>
    <t>Rozliczenia z tytułu poręczeń i gwarancji udzielonych przez Skarb Państwa lub jednostkę samorządu terytorialnego</t>
  </si>
  <si>
    <t>Pozostała działaność</t>
  </si>
  <si>
    <t>Wpływy z podatku rolnego, podatku leśnego, podatku od czynności cywilnoprawnych, podatków i opłat lokalnych od osób prawnych i innych jednostek organizacyjnych</t>
  </si>
  <si>
    <t>Wpływy z podatku rolnego, podatku leśnego, podatku od sadków i darowizn, podatku od czynności cywilnoprawnych oraz podatków i opłat lokalnych od osób fizycznych</t>
  </si>
  <si>
    <t>środki na dofinansowanie własnych zadań gmin (związków gmin), powiatów (związków powiatów), samorządów województw pozyskane z innych źródeł</t>
  </si>
  <si>
    <t>wpływy z opłat za zarząd,użytkowanie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</si>
  <si>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</si>
  <si>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zad.bieżące realizowane przez gminę na podstawie porozumień z organanmi administracji rządowej</t>
  </si>
  <si>
    <t>dochody jednostek samorzadu terytorialnego związane z realizacją zadań z zakresu administracji rządowej oraz innych zadań zleconych ustawami</t>
  </si>
  <si>
    <t>grzywny, mandaty i inne kary pieniężne od ludności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</si>
  <si>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</si>
  <si>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</si>
  <si>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</si>
  <si>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</si>
  <si>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</si>
  <si>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</si>
  <si>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dotacje celowe otrzymane z powiatu na zadania bieżące realizowane na podstawie porozumień (umów) między jednostkami samorządu terytorialnego</t>
  </si>
  <si>
    <t>dotacje celowe otrzymane z budżetu państwa na realizację własnych zadań bieżących gmin (zwiąków gmin)</t>
  </si>
  <si>
    <t>wpływy z opłat za zezwolenia na sprzedaż alkoholu</t>
  </si>
  <si>
    <t>RAZEM</t>
  </si>
  <si>
    <t>wpływy ze sprzedaży składników majątkowych</t>
  </si>
  <si>
    <t>wyd.bieżące</t>
  </si>
  <si>
    <t>DOCHODY OD OSÓB PRAWNYCH, OD OSÓB FIZYCZNYCH I OD INNYCH JEDNOSTEK NIE POSIADAJĄCYCH OSOBOWOŚCI PRAWNEJ ORAZ WYDATKI ZWIĄZANE Z ICH POBOREM</t>
  </si>
  <si>
    <t>Drogi publiczne powiatowe</t>
  </si>
  <si>
    <t>Oddziały przedszkolne w szkołach podstawowych</t>
  </si>
  <si>
    <t>Dokształcanie i doskonalenie nauczycieli</t>
  </si>
  <si>
    <t>Zasiłki i pomoc w naturze oraz składki na ubezpieczenie emerytalne i rentowe</t>
  </si>
  <si>
    <t>Rehabilitacja zawodowa i społeczna osób
niepełnosprawnych</t>
  </si>
  <si>
    <t>Ośrodki wsparcia</t>
  </si>
  <si>
    <t>Część równoważąca subwencji ogólnej</t>
  </si>
  <si>
    <t>Zespoły obsługi ekonomiczno-administracyjnej szkół</t>
  </si>
  <si>
    <t>Zasiłki i pomoc w naturze oraz składki na ubezpieczenia emerytalne i rentowe</t>
  </si>
  <si>
    <t xml:space="preserve">Zasiłki i pomoc w naturze oraz składki na ubezpieczenia emerytalne i rentowe </t>
  </si>
  <si>
    <t>otrzymane spadki,zapisy i darowizny w postaci pieniężnej</t>
  </si>
  <si>
    <t>odsetki od nieterminowych wpłat z tytułu podatków i opłat</t>
  </si>
  <si>
    <t>dotacje celowe z otrzymane z budżetu państwa na realizację zadań bieżących z zakresu administracji rzadowej oraz innych zadań zleconych gminie (związkom gmin) ustawami</t>
  </si>
  <si>
    <t xml:space="preserve">Wpływy z podatku dochodowego od osób fizycznych </t>
  </si>
  <si>
    <t>podatek od działalności gospodarczej osób fizycznych, opłacany w formie karty podatkowej</t>
  </si>
  <si>
    <t>Wpływy z innych opłat stanowiących dochody jednostek samorządu terytorialnego na podstawie ustaw</t>
  </si>
  <si>
    <t>Rozliczenia między jednostkami samorządu terytorialnego</t>
  </si>
  <si>
    <t>GOSPODARKA KOMUNALNA I OCHRONA ŚRODOWISKA</t>
  </si>
  <si>
    <t>Ośrodek Pomocy Społecznej</t>
  </si>
  <si>
    <t>Wyszczególnienie</t>
  </si>
  <si>
    <t>Lp.</t>
  </si>
  <si>
    <t>Planowane wydatki</t>
  </si>
  <si>
    <t>x</t>
  </si>
  <si>
    <t xml:space="preserve">  </t>
  </si>
  <si>
    <t>Promocja jednostek samorządu terytorialnego</t>
  </si>
  <si>
    <t>rozdział</t>
  </si>
  <si>
    <t>kwota</t>
  </si>
  <si>
    <t>lp</t>
  </si>
  <si>
    <t xml:space="preserve">rozdział </t>
  </si>
  <si>
    <t>Miejski Dom Kultury</t>
  </si>
  <si>
    <t>Powiatowa i Miejska Biblioteka Publiczna</t>
  </si>
  <si>
    <t>Muzeum</t>
  </si>
  <si>
    <t>Kryta pływalnia "Opoczyńska Fala"</t>
  </si>
  <si>
    <t>Rehabilitacja zawodowa i społeczna osób 
niepełnosprawnch</t>
  </si>
  <si>
    <t>Zadania z zakresu kultury fizycznej i sportu</t>
  </si>
  <si>
    <t>OGÓŁEM PLAN DOTACJI</t>
  </si>
  <si>
    <t>Plan dochodów związanych z realizacją zadań z zakresu
administracji rządowej oraz innych zleconych ustawami</t>
  </si>
  <si>
    <t>plan
dochodów</t>
  </si>
  <si>
    <t>Administracja Publiczna</t>
  </si>
  <si>
    <t>dochody budżetu państwa związane z realizacją zadań zleconych jednostkom samorządu terytorialnego- opłaty za wydane dowody osobiste</t>
  </si>
  <si>
    <t>dochody budżetu państwa związane z realizacją zadań zleconych jednostkom samorządu terytorialnego- opłaty za udostępnienie danych osobowych</t>
  </si>
  <si>
    <t>Plan przychodów i wydatków Krytej Pływalni "Opoczyńska Fala"</t>
  </si>
  <si>
    <t>przychody</t>
  </si>
  <si>
    <t>Plan</t>
  </si>
  <si>
    <t>pozostałe przychody</t>
  </si>
  <si>
    <t>dotacja przedmiotowa z budżetu otrzymana przez zakład budżetowy</t>
  </si>
  <si>
    <t>stan środków obrotowych netto na 
początek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</si>
</sst>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00"/>
    <numFmt numFmtId="166" formatCode="00000"/>
    <numFmt numFmtId="167" formatCode="0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sz val="7"/>
      <name val="Arial CE"/>
      <family val="0"/>
    </font>
    <font>
      <sz val="6"/>
      <name val="Arial CE"/>
      <family val="0"/>
    </font>
    <font>
      <b/>
      <sz val="7"/>
      <name val="Arial CE"/>
      <family val="2"/>
    </font>
    <font>
      <b/>
      <sz val="12"/>
      <name val="Arial CE"/>
      <family val="2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836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5" fontId="6" fillId="0" borderId="12" xfId="0" applyNumberFormat="1" applyFont="1" applyFill="1" applyBorder="1" applyAlignment="1">
      <alignment/>
    </xf>
    <xf numFmtId="166" fontId="6" fillId="0" borderId="12" xfId="0" applyNumberFormat="1" applyFont="1" applyFill="1" applyBorder="1" applyAlignment="1">
      <alignment/>
    </xf>
    <xf numFmtId="165" fontId="5" fillId="0" borderId="12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165" fontId="6" fillId="0" borderId="13" xfId="0" applyNumberFormat="1" applyFont="1" applyFill="1" applyBorder="1" applyAlignment="1">
      <alignment/>
    </xf>
    <xf numFmtId="166" fontId="6" fillId="0" borderId="13" xfId="0" applyNumberFormat="1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165" fontId="5" fillId="0" borderId="15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166" fontId="5" fillId="0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6" fillId="0" borderId="13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9" fillId="0" borderId="18" xfId="0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8" fillId="0" borderId="14" xfId="0" applyFont="1" applyBorder="1" applyAlignment="1">
      <alignment vertical="top" wrapText="1"/>
    </xf>
    <xf numFmtId="0" fontId="8" fillId="0" borderId="19" xfId="0" applyFont="1" applyBorder="1" applyAlignment="1">
      <alignment wrapText="1"/>
    </xf>
    <xf numFmtId="0" fontId="9" fillId="0" borderId="20" xfId="0" applyFont="1" applyBorder="1" applyAlignment="1">
      <alignment/>
    </xf>
    <xf numFmtId="0" fontId="8" fillId="0" borderId="0" xfId="0" applyFont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5" fontId="5" fillId="0" borderId="13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center"/>
    </xf>
    <xf numFmtId="167" fontId="6" fillId="0" borderId="13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right"/>
    </xf>
    <xf numFmtId="166" fontId="5" fillId="0" borderId="15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6" fontId="5" fillId="0" borderId="21" xfId="0" applyNumberFormat="1" applyFont="1" applyBorder="1" applyAlignment="1">
      <alignment horizontal="center"/>
    </xf>
    <xf numFmtId="167" fontId="6" fillId="0" borderId="12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165" fontId="10" fillId="0" borderId="15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vertical="top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center"/>
    </xf>
    <xf numFmtId="167" fontId="5" fillId="0" borderId="15" xfId="0" applyNumberFormat="1" applyFont="1" applyBorder="1" applyAlignment="1">
      <alignment horizontal="center"/>
    </xf>
    <xf numFmtId="167" fontId="5" fillId="0" borderId="21" xfId="0" applyNumberFormat="1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28" xfId="0" applyFont="1" applyFill="1" applyBorder="1" applyAlignment="1">
      <alignment wrapText="1"/>
    </xf>
    <xf numFmtId="165" fontId="5" fillId="0" borderId="29" xfId="0" applyNumberFormat="1" applyFont="1" applyBorder="1" applyAlignment="1">
      <alignment/>
    </xf>
    <xf numFmtId="165" fontId="6" fillId="0" borderId="12" xfId="0" applyNumberFormat="1" applyFont="1" applyFill="1" applyBorder="1" applyAlignment="1">
      <alignment horizontal="right"/>
    </xf>
    <xf numFmtId="166" fontId="6" fillId="0" borderId="12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167" fontId="6" fillId="0" borderId="13" xfId="0" applyNumberFormat="1" applyFont="1" applyFill="1" applyBorder="1" applyAlignment="1">
      <alignment horizontal="center"/>
    </xf>
    <xf numFmtId="167" fontId="5" fillId="0" borderId="13" xfId="0" applyNumberFormat="1" applyFont="1" applyFill="1" applyBorder="1" applyAlignment="1">
      <alignment horizontal="center"/>
    </xf>
    <xf numFmtId="165" fontId="6" fillId="0" borderId="13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8" fillId="0" borderId="13" xfId="0" applyFont="1" applyFill="1" applyBorder="1" applyAlignment="1">
      <alignment wrapText="1"/>
    </xf>
    <xf numFmtId="4" fontId="5" fillId="0" borderId="0" xfId="0" applyNumberFormat="1" applyFont="1" applyAlignment="1">
      <alignment/>
    </xf>
    <xf numFmtId="0" fontId="5" fillId="0" borderId="13" xfId="0" applyFont="1" applyBorder="1" applyAlignment="1">
      <alignment wrapText="1"/>
    </xf>
    <xf numFmtId="3" fontId="6" fillId="0" borderId="27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0" fillId="0" borderId="12" xfId="0" applyBorder="1" applyAlignment="1">
      <alignment/>
    </xf>
    <xf numFmtId="4" fontId="8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0" fontId="9" fillId="0" borderId="12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8" fillId="0" borderId="28" xfId="0" applyFont="1" applyBorder="1" applyAlignment="1">
      <alignment/>
    </xf>
    <xf numFmtId="165" fontId="6" fillId="0" borderId="16" xfId="0" applyNumberFormat="1" applyFont="1" applyFill="1" applyBorder="1" applyAlignment="1">
      <alignment horizontal="right"/>
    </xf>
    <xf numFmtId="166" fontId="6" fillId="0" borderId="17" xfId="0" applyNumberFormat="1" applyFont="1" applyFill="1" applyBorder="1" applyAlignment="1">
      <alignment horizontal="center"/>
    </xf>
    <xf numFmtId="167" fontId="6" fillId="0" borderId="17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165" fontId="6" fillId="0" borderId="32" xfId="0" applyNumberFormat="1" applyFont="1" applyFill="1" applyBorder="1" applyAlignment="1">
      <alignment horizontal="right"/>
    </xf>
    <xf numFmtId="166" fontId="6" fillId="0" borderId="33" xfId="0" applyNumberFormat="1" applyFont="1" applyFill="1" applyBorder="1" applyAlignment="1">
      <alignment horizontal="center"/>
    </xf>
    <xf numFmtId="167" fontId="6" fillId="0" borderId="34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166" fontId="6" fillId="0" borderId="12" xfId="0" applyNumberFormat="1" applyFont="1" applyBorder="1" applyAlignment="1">
      <alignment horizontal="center"/>
    </xf>
    <xf numFmtId="167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7" fontId="5" fillId="0" borderId="12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167" fontId="5" fillId="0" borderId="21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wrapText="1"/>
    </xf>
    <xf numFmtId="3" fontId="5" fillId="0" borderId="12" xfId="0" applyNumberFormat="1" applyFont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vertical="center"/>
    </xf>
    <xf numFmtId="166" fontId="6" fillId="0" borderId="12" xfId="0" applyNumberFormat="1" applyFont="1" applyBorder="1" applyAlignment="1">
      <alignment/>
    </xf>
    <xf numFmtId="167" fontId="6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5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8" fillId="0" borderId="12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3" fontId="13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8" fillId="0" borderId="12" xfId="0" applyNumberFormat="1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0" fontId="1" fillId="0" borderId="21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8" xfId="0" applyFont="1" applyBorder="1" applyAlignment="1">
      <alignment wrapText="1"/>
    </xf>
    <xf numFmtId="3" fontId="5" fillId="0" borderId="38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3" fontId="6" fillId="0" borderId="40" xfId="0" applyNumberFormat="1" applyFont="1" applyBorder="1" applyAlignment="1">
      <alignment/>
    </xf>
    <xf numFmtId="0" fontId="6" fillId="0" borderId="38" xfId="0" applyFont="1" applyBorder="1" applyAlignment="1">
      <alignment/>
    </xf>
    <xf numFmtId="3" fontId="6" fillId="0" borderId="38" xfId="0" applyNumberFormat="1" applyFont="1" applyBorder="1" applyAlignment="1">
      <alignment/>
    </xf>
    <xf numFmtId="0" fontId="5" fillId="0" borderId="13" xfId="0" applyFont="1" applyBorder="1" applyAlignment="1">
      <alignment vertical="top"/>
    </xf>
    <xf numFmtId="0" fontId="1" fillId="0" borderId="12" xfId="0" applyFont="1" applyBorder="1" applyAlignment="1">
      <alignment/>
    </xf>
    <xf numFmtId="165" fontId="6" fillId="0" borderId="33" xfId="0" applyNumberFormat="1" applyFont="1" applyFill="1" applyBorder="1" applyAlignment="1">
      <alignment horizontal="right"/>
    </xf>
    <xf numFmtId="3" fontId="5" fillId="0" borderId="23" xfId="0" applyNumberFormat="1" applyFont="1" applyBorder="1" applyAlignment="1">
      <alignment/>
    </xf>
    <xf numFmtId="166" fontId="5" fillId="0" borderId="12" xfId="0" applyNumberFormat="1" applyFont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167" fontId="5" fillId="0" borderId="13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/>
    </xf>
    <xf numFmtId="166" fontId="6" fillId="0" borderId="17" xfId="0" applyNumberFormat="1" applyFont="1" applyFill="1" applyBorder="1" applyAlignment="1">
      <alignment/>
    </xf>
    <xf numFmtId="167" fontId="5" fillId="0" borderId="20" xfId="0" applyNumberFormat="1" applyFont="1" applyFill="1" applyBorder="1" applyAlignment="1">
      <alignment/>
    </xf>
    <xf numFmtId="166" fontId="6" fillId="0" borderId="13" xfId="0" applyNumberFormat="1" applyFont="1" applyBorder="1" applyAlignment="1">
      <alignment/>
    </xf>
    <xf numFmtId="167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8" fillId="0" borderId="13" xfId="0" applyFont="1" applyBorder="1" applyAlignment="1">
      <alignment wrapText="1"/>
    </xf>
    <xf numFmtId="0" fontId="8" fillId="0" borderId="18" xfId="0" applyFont="1" applyBorder="1" applyAlignment="1">
      <alignment wrapText="1"/>
    </xf>
    <xf numFmtId="166" fontId="5" fillId="0" borderId="12" xfId="0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9" fillId="0" borderId="46" xfId="0" applyNumberFormat="1" applyFont="1" applyFill="1" applyBorder="1" applyAlignment="1">
      <alignment/>
    </xf>
    <xf numFmtId="3" fontId="9" fillId="0" borderId="44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 wrapText="1"/>
    </xf>
    <xf numFmtId="3" fontId="9" fillId="0" borderId="14" xfId="0" applyNumberFormat="1" applyFont="1" applyFill="1" applyBorder="1" applyAlignment="1">
      <alignment wrapText="1"/>
    </xf>
    <xf numFmtId="3" fontId="9" fillId="0" borderId="43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/>
    </xf>
    <xf numFmtId="0" fontId="8" fillId="0" borderId="15" xfId="0" applyFont="1" applyBorder="1" applyAlignment="1">
      <alignment/>
    </xf>
    <xf numFmtId="3" fontId="8" fillId="0" borderId="19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8" fillId="0" borderId="48" xfId="0" applyFont="1" applyBorder="1" applyAlignment="1">
      <alignment horizontal="center" vertical="center"/>
    </xf>
    <xf numFmtId="3" fontId="8" fillId="0" borderId="47" xfId="0" applyNumberFormat="1" applyFont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 wrapText="1"/>
    </xf>
    <xf numFmtId="3" fontId="8" fillId="0" borderId="43" xfId="0" applyNumberFormat="1" applyFont="1" applyBorder="1" applyAlignment="1">
      <alignment wrapText="1"/>
    </xf>
    <xf numFmtId="3" fontId="8" fillId="0" borderId="49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44" xfId="0" applyNumberFormat="1" applyFont="1" applyFill="1" applyBorder="1" applyAlignment="1">
      <alignment wrapText="1"/>
    </xf>
    <xf numFmtId="3" fontId="8" fillId="0" borderId="29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center"/>
    </xf>
    <xf numFmtId="167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0" fontId="5" fillId="0" borderId="13" xfId="0" applyFont="1" applyFill="1" applyBorder="1" applyAlignment="1">
      <alignment wrapText="1"/>
    </xf>
    <xf numFmtId="0" fontId="9" fillId="0" borderId="34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1" fillId="0" borderId="13" xfId="0" applyFont="1" applyBorder="1" applyAlignment="1">
      <alignment/>
    </xf>
    <xf numFmtId="0" fontId="6" fillId="0" borderId="13" xfId="0" applyFont="1" applyFill="1" applyBorder="1" applyAlignment="1">
      <alignment wrapText="1"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9" fillId="0" borderId="47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44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9" fillId="0" borderId="12" xfId="0" applyFont="1" applyBorder="1" applyAlignment="1">
      <alignment vertical="center" textRotation="90"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 wrapText="1"/>
    </xf>
    <xf numFmtId="3" fontId="8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 wrapText="1"/>
    </xf>
    <xf numFmtId="3" fontId="8" fillId="0" borderId="17" xfId="0" applyNumberFormat="1" applyFont="1" applyBorder="1" applyAlignment="1">
      <alignment horizontal="center"/>
    </xf>
    <xf numFmtId="3" fontId="8" fillId="0" borderId="31" xfId="0" applyNumberFormat="1" applyFont="1" applyBorder="1" applyAlignment="1">
      <alignment/>
    </xf>
    <xf numFmtId="3" fontId="8" fillId="0" borderId="12" xfId="0" applyNumberFormat="1" applyFont="1" applyBorder="1" applyAlignment="1">
      <alignment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0" fontId="9" fillId="0" borderId="21" xfId="0" applyFont="1" applyBorder="1" applyAlignment="1">
      <alignment/>
    </xf>
    <xf numFmtId="3" fontId="8" fillId="0" borderId="21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12" xfId="0" applyNumberFormat="1" applyFont="1" applyBorder="1" applyAlignment="1">
      <alignment horizontal="left" wrapText="1"/>
    </xf>
    <xf numFmtId="3" fontId="8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3" fontId="8" fillId="0" borderId="13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/>
    </xf>
    <xf numFmtId="3" fontId="8" fillId="0" borderId="15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9" fillId="0" borderId="17" xfId="0" applyFont="1" applyBorder="1" applyAlignment="1">
      <alignment wrapText="1"/>
    </xf>
    <xf numFmtId="3" fontId="9" fillId="0" borderId="17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wrapText="1"/>
    </xf>
    <xf numFmtId="165" fontId="5" fillId="0" borderId="51" xfId="0" applyNumberFormat="1" applyFont="1" applyBorder="1" applyAlignment="1">
      <alignment horizontal="right"/>
    </xf>
    <xf numFmtId="166" fontId="5" fillId="0" borderId="21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vertical="center" wrapText="1"/>
    </xf>
    <xf numFmtId="165" fontId="5" fillId="0" borderId="52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0" fontId="9" fillId="0" borderId="12" xfId="0" applyFont="1" applyBorder="1" applyAlignment="1">
      <alignment wrapText="1"/>
    </xf>
    <xf numFmtId="4" fontId="8" fillId="0" borderId="43" xfId="0" applyNumberFormat="1" applyFont="1" applyBorder="1" applyAlignment="1">
      <alignment/>
    </xf>
    <xf numFmtId="4" fontId="9" fillId="0" borderId="42" xfId="0" applyNumberFormat="1" applyFont="1" applyFill="1" applyBorder="1" applyAlignment="1">
      <alignment/>
    </xf>
    <xf numFmtId="0" fontId="8" fillId="0" borderId="30" xfId="0" applyFont="1" applyBorder="1" applyAlignment="1">
      <alignment/>
    </xf>
    <xf numFmtId="4" fontId="9" fillId="0" borderId="16" xfId="0" applyNumberFormat="1" applyFont="1" applyBorder="1" applyAlignment="1">
      <alignment/>
    </xf>
    <xf numFmtId="165" fontId="5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3" fontId="8" fillId="0" borderId="47" xfId="0" applyNumberFormat="1" applyFont="1" applyFill="1" applyBorder="1" applyAlignment="1">
      <alignment/>
    </xf>
    <xf numFmtId="3" fontId="8" fillId="0" borderId="46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8" fillId="0" borderId="54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6" fillId="0" borderId="55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top"/>
    </xf>
    <xf numFmtId="0" fontId="1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4" fontId="0" fillId="0" borderId="56" xfId="0" applyNumberFormat="1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4" fontId="0" fillId="0" borderId="57" xfId="0" applyNumberFormat="1" applyFont="1" applyBorder="1" applyAlignment="1">
      <alignment vertical="center"/>
    </xf>
    <xf numFmtId="0" fontId="0" fillId="0" borderId="57" xfId="0" applyFont="1" applyBorder="1" applyAlignment="1">
      <alignment vertical="center" wrapText="1"/>
    </xf>
    <xf numFmtId="0" fontId="0" fillId="0" borderId="58" xfId="0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4" fontId="0" fillId="0" borderId="58" xfId="0" applyNumberFormat="1" applyFont="1" applyBorder="1" applyAlignment="1">
      <alignment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3" fontId="9" fillId="0" borderId="17" xfId="0" applyNumberFormat="1" applyFont="1" applyBorder="1" applyAlignment="1">
      <alignment horizontal="right" vertical="center" wrapText="1"/>
    </xf>
    <xf numFmtId="3" fontId="9" fillId="0" borderId="31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/>
    </xf>
    <xf numFmtId="0" fontId="9" fillId="0" borderId="5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3" fontId="8" fillId="0" borderId="15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7" xfId="0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right" vertical="center" wrapText="1"/>
    </xf>
    <xf numFmtId="0" fontId="8" fillId="0" borderId="43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/>
    </xf>
    <xf numFmtId="3" fontId="9" fillId="0" borderId="27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9" xfId="0" applyFont="1" applyBorder="1" applyAlignment="1">
      <alignment/>
    </xf>
    <xf numFmtId="0" fontId="8" fillId="0" borderId="17" xfId="0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0" fontId="8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21" xfId="0" applyFont="1" applyBorder="1" applyAlignment="1">
      <alignment wrapText="1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23" xfId="0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 wrapText="1"/>
    </xf>
    <xf numFmtId="0" fontId="9" fillId="0" borderId="51" xfId="0" applyFont="1" applyBorder="1" applyAlignment="1">
      <alignment/>
    </xf>
    <xf numFmtId="0" fontId="9" fillId="0" borderId="34" xfId="0" applyFont="1" applyBorder="1" applyAlignment="1">
      <alignment/>
    </xf>
    <xf numFmtId="0" fontId="8" fillId="0" borderId="34" xfId="0" applyFont="1" applyBorder="1" applyAlignment="1">
      <alignment vertical="center"/>
    </xf>
    <xf numFmtId="0" fontId="9" fillId="0" borderId="34" xfId="0" applyFont="1" applyBorder="1" applyAlignment="1">
      <alignment wrapText="1"/>
    </xf>
    <xf numFmtId="3" fontId="9" fillId="0" borderId="34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0" fontId="9" fillId="0" borderId="41" xfId="0" applyFont="1" applyBorder="1" applyAlignment="1">
      <alignment/>
    </xf>
    <xf numFmtId="0" fontId="9" fillId="0" borderId="52" xfId="0" applyFont="1" applyBorder="1" applyAlignment="1">
      <alignment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/>
    </xf>
    <xf numFmtId="3" fontId="8" fillId="0" borderId="60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9" fillId="0" borderId="59" xfId="0" applyFont="1" applyBorder="1" applyAlignment="1">
      <alignment/>
    </xf>
    <xf numFmtId="0" fontId="8" fillId="0" borderId="41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9" fillId="0" borderId="12" xfId="0" applyNumberFormat="1" applyFont="1" applyBorder="1" applyAlignment="1">
      <alignment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37" xfId="0" applyFont="1" applyBorder="1" applyAlignment="1">
      <alignment/>
    </xf>
    <xf numFmtId="0" fontId="8" fillId="0" borderId="37" xfId="0" applyFont="1" applyBorder="1" applyAlignment="1">
      <alignment vertical="center"/>
    </xf>
    <xf numFmtId="0" fontId="9" fillId="0" borderId="37" xfId="0" applyFont="1" applyBorder="1" applyAlignment="1">
      <alignment wrapText="1"/>
    </xf>
    <xf numFmtId="3" fontId="9" fillId="0" borderId="37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45" xfId="0" applyFont="1" applyBorder="1" applyAlignment="1">
      <alignment horizontal="center" wrapText="1"/>
    </xf>
    <xf numFmtId="0" fontId="15" fillId="0" borderId="12" xfId="0" applyFont="1" applyBorder="1" applyAlignment="1">
      <alignment vertical="center" textRotation="90"/>
    </xf>
    <xf numFmtId="0" fontId="15" fillId="0" borderId="12" xfId="0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/>
    </xf>
    <xf numFmtId="0" fontId="13" fillId="0" borderId="38" xfId="0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5" fillId="0" borderId="13" xfId="0" applyFont="1" applyBorder="1" applyAlignment="1">
      <alignment wrapText="1"/>
    </xf>
    <xf numFmtId="0" fontId="15" fillId="0" borderId="13" xfId="0" applyFont="1" applyBorder="1" applyAlignment="1">
      <alignment/>
    </xf>
    <xf numFmtId="3" fontId="13" fillId="0" borderId="13" xfId="0" applyNumberFormat="1" applyFont="1" applyBorder="1" applyAlignment="1">
      <alignment/>
    </xf>
    <xf numFmtId="0" fontId="14" fillId="0" borderId="12" xfId="0" applyFont="1" applyBorder="1" applyAlignment="1">
      <alignment wrapText="1"/>
    </xf>
    <xf numFmtId="165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wrapText="1"/>
    </xf>
    <xf numFmtId="3" fontId="13" fillId="0" borderId="21" xfId="0" applyNumberFormat="1" applyFont="1" applyFill="1" applyBorder="1" applyAlignment="1">
      <alignment/>
    </xf>
    <xf numFmtId="3" fontId="15" fillId="0" borderId="13" xfId="0" applyNumberFormat="1" applyFont="1" applyBorder="1" applyAlignment="1">
      <alignment/>
    </xf>
    <xf numFmtId="165" fontId="15" fillId="0" borderId="12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wrapText="1"/>
    </xf>
    <xf numFmtId="3" fontId="15" fillId="0" borderId="12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left" vertical="center" wrapText="1"/>
    </xf>
    <xf numFmtId="3" fontId="13" fillId="0" borderId="15" xfId="0" applyNumberFormat="1" applyFont="1" applyBorder="1" applyAlignment="1">
      <alignment/>
    </xf>
    <xf numFmtId="3" fontId="13" fillId="0" borderId="12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wrapText="1"/>
    </xf>
    <xf numFmtId="0" fontId="15" fillId="0" borderId="15" xfId="0" applyFont="1" applyBorder="1" applyAlignment="1">
      <alignment horizontal="center"/>
    </xf>
    <xf numFmtId="3" fontId="15" fillId="0" borderId="15" xfId="0" applyNumberFormat="1" applyFont="1" applyBorder="1" applyAlignment="1">
      <alignment/>
    </xf>
    <xf numFmtId="0" fontId="13" fillId="0" borderId="15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4" fontId="9" fillId="0" borderId="17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8" fillId="0" borderId="21" xfId="0" applyFont="1" applyBorder="1" applyAlignment="1">
      <alignment vertical="center" wrapText="1"/>
    </xf>
    <xf numFmtId="4" fontId="8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9" fillId="0" borderId="20" xfId="0" applyNumberFormat="1" applyFont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37" xfId="0" applyFont="1" applyBorder="1" applyAlignment="1">
      <alignment wrapText="1"/>
    </xf>
    <xf numFmtId="3" fontId="8" fillId="0" borderId="37" xfId="0" applyNumberFormat="1" applyFont="1" applyBorder="1" applyAlignment="1">
      <alignment horizontal="center"/>
    </xf>
    <xf numFmtId="4" fontId="8" fillId="0" borderId="37" xfId="0" applyNumberFormat="1" applyFont="1" applyBorder="1" applyAlignment="1">
      <alignment horizontal="right" wrapText="1"/>
    </xf>
    <xf numFmtId="4" fontId="8" fillId="0" borderId="37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/>
    </xf>
    <xf numFmtId="3" fontId="8" fillId="0" borderId="37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 wrapText="1"/>
    </xf>
    <xf numFmtId="4" fontId="8" fillId="0" borderId="21" xfId="0" applyNumberFormat="1" applyFont="1" applyBorder="1" applyAlignment="1">
      <alignment horizontal="right" wrapText="1"/>
    </xf>
    <xf numFmtId="4" fontId="8" fillId="0" borderId="21" xfId="0" applyNumberFormat="1" applyFont="1" applyBorder="1" applyAlignment="1">
      <alignment horizontal="right"/>
    </xf>
    <xf numFmtId="1" fontId="8" fillId="0" borderId="23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 wrapText="1"/>
    </xf>
    <xf numFmtId="4" fontId="9" fillId="0" borderId="13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5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/>
    </xf>
    <xf numFmtId="4" fontId="9" fillId="0" borderId="17" xfId="0" applyNumberFormat="1" applyFont="1" applyBorder="1" applyAlignment="1">
      <alignment horizontal="right"/>
    </xf>
    <xf numFmtId="3" fontId="9" fillId="0" borderId="31" xfId="0" applyNumberFormat="1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Border="1" applyAlignment="1">
      <alignment/>
    </xf>
    <xf numFmtId="0" fontId="9" fillId="0" borderId="15" xfId="0" applyFont="1" applyBorder="1" applyAlignment="1">
      <alignment/>
    </xf>
    <xf numFmtId="3" fontId="9" fillId="0" borderId="12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/>
    </xf>
    <xf numFmtId="166" fontId="9" fillId="0" borderId="12" xfId="0" applyNumberFormat="1" applyFont="1" applyBorder="1" applyAlignment="1">
      <alignment horizontal="center"/>
    </xf>
    <xf numFmtId="167" fontId="8" fillId="0" borderId="12" xfId="0" applyNumberFormat="1" applyFont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8" fillId="0" borderId="45" xfId="0" applyNumberFormat="1" applyFont="1" applyBorder="1" applyAlignment="1">
      <alignment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6" fillId="0" borderId="61" xfId="0" applyNumberFormat="1" applyFont="1" applyBorder="1" applyAlignment="1">
      <alignment horizontal="right" vertical="center"/>
    </xf>
    <xf numFmtId="3" fontId="9" fillId="0" borderId="50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13" fillId="0" borderId="15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vertical="center"/>
    </xf>
    <xf numFmtId="4" fontId="9" fillId="0" borderId="20" xfId="0" applyNumberFormat="1" applyFont="1" applyBorder="1" applyAlignment="1">
      <alignment/>
    </xf>
    <xf numFmtId="0" fontId="9" fillId="0" borderId="21" xfId="0" applyFont="1" applyBorder="1" applyAlignment="1">
      <alignment wrapText="1"/>
    </xf>
    <xf numFmtId="4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/>
    </xf>
    <xf numFmtId="4" fontId="9" fillId="0" borderId="60" xfId="0" applyNumberFormat="1" applyFont="1" applyBorder="1" applyAlignment="1">
      <alignment/>
    </xf>
    <xf numFmtId="3" fontId="8" fillId="0" borderId="6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/>
    </xf>
    <xf numFmtId="3" fontId="8" fillId="0" borderId="44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center"/>
    </xf>
    <xf numFmtId="0" fontId="13" fillId="0" borderId="12" xfId="0" applyFont="1" applyBorder="1" applyAlignment="1">
      <alignment wrapText="1"/>
    </xf>
    <xf numFmtId="3" fontId="1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5" fillId="0" borderId="12" xfId="0" applyFont="1" applyBorder="1" applyAlignment="1">
      <alignment/>
    </xf>
    <xf numFmtId="0" fontId="15" fillId="0" borderId="21" xfId="0" applyFont="1" applyBorder="1" applyAlignment="1">
      <alignment horizontal="left" vertical="center" wrapText="1"/>
    </xf>
    <xf numFmtId="3" fontId="15" fillId="0" borderId="12" xfId="0" applyNumberFormat="1" applyFont="1" applyBorder="1" applyAlignment="1">
      <alignment/>
    </xf>
    <xf numFmtId="0" fontId="15" fillId="0" borderId="12" xfId="0" applyFont="1" applyBorder="1" applyAlignment="1">
      <alignment/>
    </xf>
    <xf numFmtId="165" fontId="13" fillId="0" borderId="15" xfId="0" applyNumberFormat="1" applyFont="1" applyBorder="1" applyAlignment="1">
      <alignment/>
    </xf>
    <xf numFmtId="0" fontId="15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wrapText="1"/>
    </xf>
    <xf numFmtId="0" fontId="13" fillId="0" borderId="19" xfId="0" applyFont="1" applyBorder="1" applyAlignment="1">
      <alignment/>
    </xf>
    <xf numFmtId="3" fontId="8" fillId="0" borderId="17" xfId="0" applyNumberFormat="1" applyFont="1" applyBorder="1" applyAlignment="1">
      <alignment horizontal="right" vertical="center"/>
    </xf>
    <xf numFmtId="3" fontId="8" fillId="0" borderId="62" xfId="0" applyNumberFormat="1" applyFont="1" applyBorder="1" applyAlignment="1">
      <alignment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63" xfId="0" applyFont="1" applyBorder="1" applyAlignment="1">
      <alignment/>
    </xf>
    <xf numFmtId="3" fontId="9" fillId="0" borderId="37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/>
    </xf>
    <xf numFmtId="3" fontId="8" fillId="0" borderId="63" xfId="0" applyNumberFormat="1" applyFont="1" applyBorder="1" applyAlignment="1">
      <alignment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horizontal="right" vertical="center"/>
    </xf>
    <xf numFmtId="3" fontId="13" fillId="0" borderId="15" xfId="0" applyNumberFormat="1" applyFont="1" applyBorder="1" applyAlignment="1">
      <alignment vertical="center" wrapText="1"/>
    </xf>
    <xf numFmtId="3" fontId="13" fillId="0" borderId="12" xfId="0" applyNumberFormat="1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21" xfId="0" applyBorder="1" applyAlignment="1">
      <alignment vertical="center"/>
    </xf>
    <xf numFmtId="3" fontId="8" fillId="0" borderId="21" xfId="0" applyNumberFormat="1" applyFont="1" applyBorder="1" applyAlignment="1">
      <alignment vertical="center" wrapText="1"/>
    </xf>
    <xf numFmtId="0" fontId="8" fillId="0" borderId="15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3" fontId="9" fillId="0" borderId="59" xfId="0" applyNumberFormat="1" applyFont="1" applyBorder="1" applyAlignment="1">
      <alignment horizontal="right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3" fontId="9" fillId="0" borderId="17" xfId="0" applyNumberFormat="1" applyFont="1" applyBorder="1" applyAlignment="1">
      <alignment horizontal="left" vertical="center" wrapText="1"/>
    </xf>
    <xf numFmtId="3" fontId="8" fillId="0" borderId="4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42" xfId="0" applyNumberFormat="1" applyFont="1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34" xfId="0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3" fontId="8" fillId="0" borderId="23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/>
    </xf>
    <xf numFmtId="0" fontId="9" fillId="0" borderId="34" xfId="0" applyFont="1" applyBorder="1" applyAlignment="1">
      <alignment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 wrapText="1"/>
    </xf>
    <xf numFmtId="3" fontId="8" fillId="0" borderId="31" xfId="0" applyNumberFormat="1" applyFont="1" applyBorder="1" applyAlignment="1">
      <alignment vertical="center" wrapText="1"/>
    </xf>
    <xf numFmtId="0" fontId="3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3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35" fillId="0" borderId="12" xfId="0" applyFont="1" applyBorder="1" applyAlignment="1">
      <alignment horizontal="justify" wrapText="1"/>
    </xf>
    <xf numFmtId="0" fontId="35" fillId="0" borderId="12" xfId="0" applyFont="1" applyBorder="1" applyAlignment="1">
      <alignment horizontal="justify"/>
    </xf>
    <xf numFmtId="0" fontId="36" fillId="0" borderId="0" xfId="0" applyFont="1" applyFill="1" applyBorder="1" applyAlignment="1">
      <alignment wrapText="1"/>
    </xf>
    <xf numFmtId="0" fontId="6" fillId="0" borderId="12" xfId="0" applyFont="1" applyBorder="1" applyAlignment="1">
      <alignment horizontal="center" wrapText="1"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1" fillId="0" borderId="59" xfId="0" applyFont="1" applyBorder="1" applyAlignment="1">
      <alignment horizontal="center" vertical="center"/>
    </xf>
    <xf numFmtId="0" fontId="6" fillId="20" borderId="12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6" fillId="0" borderId="61" xfId="0" applyFont="1" applyBorder="1" applyAlignment="1">
      <alignment horizontal="left" vertical="center" wrapText="1"/>
    </xf>
    <xf numFmtId="167" fontId="5" fillId="0" borderId="13" xfId="0" applyNumberFormat="1" applyFont="1" applyBorder="1" applyAlignment="1">
      <alignment horizontal="center" vertical="center"/>
    </xf>
    <xf numFmtId="167" fontId="5" fillId="0" borderId="5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45" xfId="0" applyFont="1" applyBorder="1" applyAlignment="1">
      <alignment horizontal="center" wrapText="1"/>
    </xf>
    <xf numFmtId="0" fontId="13" fillId="0" borderId="15" xfId="0" applyFont="1" applyBorder="1" applyAlignment="1">
      <alignment/>
    </xf>
    <xf numFmtId="0" fontId="0" fillId="0" borderId="13" xfId="0" applyBorder="1" applyAlignment="1">
      <alignment/>
    </xf>
    <xf numFmtId="3" fontId="13" fillId="0" borderId="15" xfId="0" applyNumberFormat="1" applyFont="1" applyBorder="1" applyAlignment="1">
      <alignment/>
    </xf>
    <xf numFmtId="0" fontId="1" fillId="0" borderId="44" xfId="0" applyFont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4" fontId="6" fillId="0" borderId="40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167" fontId="6" fillId="0" borderId="40" xfId="0" applyNumberFormat="1" applyFont="1" applyBorder="1" applyAlignment="1">
      <alignment horizontal="center" vertical="center"/>
    </xf>
    <xf numFmtId="167" fontId="6" fillId="0" borderId="34" xfId="0" applyNumberFormat="1" applyFont="1" applyBorder="1" applyAlignment="1">
      <alignment horizontal="center" vertical="center"/>
    </xf>
    <xf numFmtId="166" fontId="6" fillId="0" borderId="40" xfId="0" applyNumberFormat="1" applyFont="1" applyBorder="1" applyAlignment="1">
      <alignment horizontal="center" vertical="center"/>
    </xf>
    <xf numFmtId="166" fontId="6" fillId="0" borderId="34" xfId="0" applyNumberFormat="1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left"/>
    </xf>
    <xf numFmtId="0" fontId="9" fillId="0" borderId="63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9" fillId="0" borderId="74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9" fillId="0" borderId="5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65" fontId="9" fillId="0" borderId="36" xfId="0" applyNumberFormat="1" applyFont="1" applyBorder="1" applyAlignment="1">
      <alignment horizontal="center" vertical="center"/>
    </xf>
    <xf numFmtId="165" fontId="9" fillId="0" borderId="43" xfId="0" applyNumberFormat="1" applyFont="1" applyBorder="1" applyAlignment="1">
      <alignment horizontal="center" vertical="center"/>
    </xf>
    <xf numFmtId="165" fontId="9" fillId="0" borderId="48" xfId="0" applyNumberFormat="1" applyFont="1" applyBorder="1" applyAlignment="1">
      <alignment horizontal="center" vertical="center"/>
    </xf>
    <xf numFmtId="166" fontId="9" fillId="0" borderId="37" xfId="0" applyNumberFormat="1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166" fontId="9" fillId="0" borderId="2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63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6" fillId="0" borderId="7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5">
      <selection activeCell="E29" sqref="E29"/>
    </sheetView>
  </sheetViews>
  <sheetFormatPr defaultColWidth="9.00390625" defaultRowHeight="12.75"/>
  <cols>
    <col min="1" max="1" width="4.125" style="0" customWidth="1"/>
    <col min="2" max="2" width="5.875" style="0" customWidth="1"/>
    <col min="3" max="3" width="5.125" style="0" customWidth="1"/>
    <col min="4" max="4" width="52.00390625" style="0" customWidth="1"/>
    <col min="5" max="5" width="14.875" style="0" customWidth="1"/>
  </cols>
  <sheetData>
    <row r="1" spans="1:5" ht="41.25" customHeight="1">
      <c r="A1" s="742" t="s">
        <v>267</v>
      </c>
      <c r="B1" s="742"/>
      <c r="C1" s="742"/>
      <c r="D1" s="742"/>
      <c r="E1" s="742"/>
    </row>
    <row r="2" spans="1:5" ht="14.25" customHeight="1">
      <c r="A2" s="743" t="s">
        <v>279</v>
      </c>
      <c r="B2" s="743"/>
      <c r="C2" s="743"/>
      <c r="D2" s="743"/>
      <c r="E2" s="743"/>
    </row>
    <row r="3" spans="1:5" ht="36" customHeight="1">
      <c r="A3" s="744" t="s">
        <v>303</v>
      </c>
      <c r="B3" s="744"/>
      <c r="C3" s="744"/>
      <c r="D3" s="744"/>
      <c r="E3" s="744"/>
    </row>
    <row r="4" spans="1:5" ht="14.25" customHeight="1">
      <c r="A4" s="363"/>
      <c r="B4" s="363"/>
      <c r="C4" s="363"/>
      <c r="D4" s="363"/>
      <c r="E4" s="380" t="s">
        <v>52</v>
      </c>
    </row>
    <row r="5" spans="1:5" ht="25.5">
      <c r="A5" s="378" t="s">
        <v>547</v>
      </c>
      <c r="B5" s="721" t="s">
        <v>407</v>
      </c>
      <c r="C5" s="378" t="s">
        <v>480</v>
      </c>
      <c r="D5" s="378" t="s">
        <v>546</v>
      </c>
      <c r="E5" s="379" t="s">
        <v>109</v>
      </c>
    </row>
    <row r="6" spans="1:5" ht="16.5" customHeight="1" thickBot="1">
      <c r="A6" s="381" t="s">
        <v>95</v>
      </c>
      <c r="B6" s="381"/>
      <c r="C6" s="381"/>
      <c r="D6" s="586" t="s">
        <v>96</v>
      </c>
      <c r="E6" s="593">
        <v>216610</v>
      </c>
    </row>
    <row r="7" spans="1:5" ht="13.5" thickBot="1">
      <c r="A7" s="273" t="s">
        <v>97</v>
      </c>
      <c r="B7" s="722">
        <v>90011</v>
      </c>
      <c r="C7" s="722"/>
      <c r="D7" s="587" t="s">
        <v>98</v>
      </c>
      <c r="E7" s="594">
        <f>SUM(E8)</f>
        <v>320000</v>
      </c>
    </row>
    <row r="8" spans="1:5" ht="12.75">
      <c r="A8" s="382" t="s">
        <v>56</v>
      </c>
      <c r="B8" s="382"/>
      <c r="C8" s="731">
        <v>970</v>
      </c>
      <c r="D8" s="588" t="s">
        <v>99</v>
      </c>
      <c r="E8" s="595">
        <v>320000</v>
      </c>
    </row>
    <row r="9" spans="1:5" ht="15" customHeight="1" thickBot="1">
      <c r="A9" s="738"/>
      <c r="B9" s="383"/>
      <c r="C9" s="732">
        <v>580</v>
      </c>
      <c r="D9" s="589" t="s">
        <v>100</v>
      </c>
      <c r="E9" s="596">
        <v>0</v>
      </c>
    </row>
    <row r="10" spans="1:5" ht="13.5" thickBot="1">
      <c r="A10" s="273" t="s">
        <v>101</v>
      </c>
      <c r="B10" s="720"/>
      <c r="C10" s="722"/>
      <c r="D10" s="587" t="s">
        <v>102</v>
      </c>
      <c r="E10" s="594">
        <f>SUM(E11+E20)</f>
        <v>535067</v>
      </c>
    </row>
    <row r="11" spans="1:5" ht="18" customHeight="1" thickBot="1">
      <c r="A11" s="384" t="s">
        <v>56</v>
      </c>
      <c r="B11" s="74">
        <v>90011</v>
      </c>
      <c r="C11" s="724"/>
      <c r="D11" s="728" t="s">
        <v>103</v>
      </c>
      <c r="E11" s="597">
        <f>SUM(E12:E19)</f>
        <v>425000</v>
      </c>
    </row>
    <row r="12" spans="1:5" ht="13.5" thickTop="1">
      <c r="A12" s="366"/>
      <c r="B12" s="366"/>
      <c r="C12" s="725">
        <v>4270</v>
      </c>
      <c r="D12" s="591" t="s">
        <v>106</v>
      </c>
      <c r="E12" s="598">
        <v>55000</v>
      </c>
    </row>
    <row r="13" spans="1:5" ht="18" customHeight="1">
      <c r="A13" s="382"/>
      <c r="B13" s="382"/>
      <c r="C13" s="723">
        <v>4300</v>
      </c>
      <c r="D13" s="588" t="s">
        <v>104</v>
      </c>
      <c r="E13" s="595">
        <v>150000</v>
      </c>
    </row>
    <row r="14" spans="1:5" ht="12.75">
      <c r="A14" s="366"/>
      <c r="B14" s="366"/>
      <c r="C14" s="725">
        <v>4300</v>
      </c>
      <c r="D14" s="590" t="s">
        <v>105</v>
      </c>
      <c r="E14" s="598">
        <v>150000</v>
      </c>
    </row>
    <row r="15" spans="1:5" ht="12.75">
      <c r="A15" s="366"/>
      <c r="B15" s="366"/>
      <c r="C15" s="725">
        <v>4300</v>
      </c>
      <c r="D15" s="590" t="s">
        <v>299</v>
      </c>
      <c r="E15" s="598">
        <v>30000</v>
      </c>
    </row>
    <row r="16" spans="1:5" ht="23.25" customHeight="1">
      <c r="A16" s="366"/>
      <c r="B16" s="726"/>
      <c r="C16" s="727">
        <v>4300</v>
      </c>
      <c r="D16" s="591" t="s">
        <v>261</v>
      </c>
      <c r="E16" s="598">
        <v>15000</v>
      </c>
    </row>
    <row r="17" spans="1:5" ht="15.75" customHeight="1">
      <c r="A17" s="382"/>
      <c r="B17" s="740"/>
      <c r="C17" s="741">
        <v>4210</v>
      </c>
      <c r="D17" s="588" t="s">
        <v>301</v>
      </c>
      <c r="E17" s="595">
        <v>10000</v>
      </c>
    </row>
    <row r="18" spans="1:5" ht="12.75">
      <c r="A18" s="382"/>
      <c r="B18" s="382"/>
      <c r="C18" s="723">
        <v>4700</v>
      </c>
      <c r="D18" s="588" t="s">
        <v>300</v>
      </c>
      <c r="E18" s="595">
        <v>12000</v>
      </c>
    </row>
    <row r="19" spans="1:5" ht="13.5" thickBot="1">
      <c r="A19" s="366"/>
      <c r="B19" s="366"/>
      <c r="C19" s="725">
        <v>3040</v>
      </c>
      <c r="D19" s="590" t="s">
        <v>302</v>
      </c>
      <c r="E19" s="598">
        <v>3000</v>
      </c>
    </row>
    <row r="20" spans="1:5" ht="13.5" thickBot="1">
      <c r="A20" s="739" t="s">
        <v>59</v>
      </c>
      <c r="B20" s="729">
        <v>90011</v>
      </c>
      <c r="C20" s="729"/>
      <c r="D20" s="730" t="s">
        <v>262</v>
      </c>
      <c r="E20" s="599">
        <f>SUM(E21:E23)</f>
        <v>110067</v>
      </c>
    </row>
    <row r="21" spans="1:5" ht="13.5" thickTop="1">
      <c r="A21" s="382"/>
      <c r="B21" s="382"/>
      <c r="C21" s="723">
        <v>6110</v>
      </c>
      <c r="D21" s="592" t="s">
        <v>263</v>
      </c>
      <c r="E21" s="595">
        <v>54000</v>
      </c>
    </row>
    <row r="22" spans="1:5" ht="12.75">
      <c r="A22" s="366"/>
      <c r="B22" s="382"/>
      <c r="C22" s="723">
        <v>6110</v>
      </c>
      <c r="D22" s="592" t="s">
        <v>264</v>
      </c>
      <c r="E22" s="598">
        <v>22000</v>
      </c>
    </row>
    <row r="23" spans="1:5" ht="24.75" thickBot="1">
      <c r="A23" s="733"/>
      <c r="B23" s="733"/>
      <c r="C23" s="734">
        <v>6110</v>
      </c>
      <c r="D23" s="735" t="s">
        <v>265</v>
      </c>
      <c r="E23" s="736">
        <v>34067</v>
      </c>
    </row>
    <row r="24" spans="1:5" ht="15.75" customHeight="1" thickBot="1">
      <c r="A24" s="273" t="s">
        <v>107</v>
      </c>
      <c r="B24" s="720"/>
      <c r="C24" s="722"/>
      <c r="D24" s="587" t="s">
        <v>108</v>
      </c>
      <c r="E24" s="737">
        <v>1543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175"/>
  <sheetViews>
    <sheetView zoomScalePageLayoutView="0" workbookViewId="0" topLeftCell="A156">
      <selection activeCell="D177" sqref="D177"/>
    </sheetView>
  </sheetViews>
  <sheetFormatPr defaultColWidth="9.00390625" defaultRowHeight="12.75"/>
  <cols>
    <col min="1" max="1" width="5.125" style="48" customWidth="1"/>
    <col min="2" max="2" width="6.875" style="49" customWidth="1"/>
    <col min="3" max="3" width="6.125" style="50" customWidth="1"/>
    <col min="4" max="4" width="48.00390625" style="27" customWidth="1"/>
    <col min="5" max="5" width="13.875" style="27" customWidth="1"/>
    <col min="6" max="7" width="12.625" style="94" customWidth="1"/>
    <col min="8" max="8" width="12.00390625" style="27" customWidth="1"/>
  </cols>
  <sheetData>
    <row r="1" spans="1:4" ht="54.75" customHeight="1">
      <c r="A1" s="742" t="s">
        <v>276</v>
      </c>
      <c r="B1" s="742"/>
      <c r="C1" s="742"/>
      <c r="D1" s="742"/>
    </row>
    <row r="2" spans="1:8" ht="18.75" customHeight="1" thickBot="1">
      <c r="A2" s="777" t="s">
        <v>45</v>
      </c>
      <c r="B2" s="777"/>
      <c r="C2" s="777"/>
      <c r="D2" s="777"/>
      <c r="E2" s="777"/>
      <c r="F2" s="777"/>
      <c r="G2" s="777"/>
      <c r="H2" s="777"/>
    </row>
    <row r="3" spans="1:8" ht="18.75" customHeight="1" thickBot="1">
      <c r="A3" s="790" t="s">
        <v>406</v>
      </c>
      <c r="B3" s="788" t="s">
        <v>407</v>
      </c>
      <c r="C3" s="786" t="s">
        <v>480</v>
      </c>
      <c r="D3" s="784" t="s">
        <v>408</v>
      </c>
      <c r="E3" s="782" t="s">
        <v>37</v>
      </c>
      <c r="F3" s="780" t="s">
        <v>38</v>
      </c>
      <c r="G3" s="778" t="s">
        <v>469</v>
      </c>
      <c r="H3" s="779"/>
    </row>
    <row r="4" spans="1:8" ht="37.5" customHeight="1" thickBot="1">
      <c r="A4" s="791"/>
      <c r="B4" s="789"/>
      <c r="C4" s="787"/>
      <c r="D4" s="785"/>
      <c r="E4" s="783"/>
      <c r="F4" s="781"/>
      <c r="G4" s="360" t="s">
        <v>49</v>
      </c>
      <c r="H4" s="361" t="s">
        <v>50</v>
      </c>
    </row>
    <row r="5" spans="1:8" ht="12" customHeight="1" thickBot="1">
      <c r="A5" s="72">
        <v>1</v>
      </c>
      <c r="B5" s="73">
        <v>2</v>
      </c>
      <c r="C5" s="97">
        <v>3</v>
      </c>
      <c r="D5" s="74">
        <v>4</v>
      </c>
      <c r="E5" s="75">
        <v>5</v>
      </c>
      <c r="F5" s="96">
        <v>6</v>
      </c>
      <c r="G5" s="96">
        <v>7</v>
      </c>
      <c r="H5" s="75">
        <v>8</v>
      </c>
    </row>
    <row r="6" spans="1:63" s="5" customFormat="1" ht="16.5" customHeight="1" thickBot="1" thickTop="1">
      <c r="A6" s="115">
        <v>10</v>
      </c>
      <c r="B6" s="116"/>
      <c r="C6" s="117"/>
      <c r="D6" s="251" t="s">
        <v>433</v>
      </c>
      <c r="E6" s="332">
        <f>E7+E10</f>
        <v>951088.21</v>
      </c>
      <c r="F6" s="118">
        <f>F7+F10</f>
        <v>0</v>
      </c>
      <c r="G6" s="357"/>
      <c r="H6" s="11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6.5" customHeight="1">
      <c r="A7" s="51"/>
      <c r="B7" s="52">
        <v>1010</v>
      </c>
      <c r="C7" s="53"/>
      <c r="D7" s="252" t="s">
        <v>472</v>
      </c>
      <c r="E7" s="333">
        <f>SUM(E8:E9)</f>
        <v>849002</v>
      </c>
      <c r="F7" s="40">
        <f>SUM(F8:F9)</f>
        <v>0</v>
      </c>
      <c r="G7" s="40"/>
      <c r="H7" s="40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5" customHeight="1">
      <c r="A8" s="54"/>
      <c r="B8" s="55"/>
      <c r="C8" s="76">
        <v>960</v>
      </c>
      <c r="D8" s="102" t="s">
        <v>537</v>
      </c>
      <c r="E8" s="29">
        <v>50000</v>
      </c>
      <c r="F8" s="29"/>
      <c r="G8" s="29"/>
      <c r="H8" s="29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36.75" customHeight="1">
      <c r="A9" s="54"/>
      <c r="B9" s="55"/>
      <c r="C9" s="76">
        <v>6298</v>
      </c>
      <c r="D9" s="102" t="s">
        <v>508</v>
      </c>
      <c r="E9" s="29">
        <v>799002</v>
      </c>
      <c r="F9" s="29"/>
      <c r="G9" s="29"/>
      <c r="H9" s="29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12.75" customHeight="1">
      <c r="A10" s="54"/>
      <c r="B10" s="126">
        <v>1095</v>
      </c>
      <c r="C10" s="127"/>
      <c r="D10" s="106" t="s">
        <v>409</v>
      </c>
      <c r="E10" s="334">
        <f>SUM(E11:E12)</f>
        <v>102086.21</v>
      </c>
      <c r="F10" s="128">
        <f>SUM(F11)</f>
        <v>0</v>
      </c>
      <c r="G10" s="128"/>
      <c r="H10" s="128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5" customHeight="1">
      <c r="A11" s="54"/>
      <c r="B11" s="194"/>
      <c r="C11" s="130">
        <v>690</v>
      </c>
      <c r="D11" s="102" t="s">
        <v>485</v>
      </c>
      <c r="E11" s="29">
        <v>500</v>
      </c>
      <c r="F11" s="29"/>
      <c r="G11" s="29"/>
      <c r="H11" s="29"/>
      <c r="I11" t="s">
        <v>416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39.75" customHeight="1" thickBot="1">
      <c r="A12" s="329"/>
      <c r="B12" s="330"/>
      <c r="C12" s="80">
        <v>2010</v>
      </c>
      <c r="D12" s="319" t="s">
        <v>539</v>
      </c>
      <c r="E12" s="331">
        <v>101586.21</v>
      </c>
      <c r="F12" s="44"/>
      <c r="G12" s="44"/>
      <c r="H12" s="193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8" s="7" customFormat="1" ht="16.5" customHeight="1" thickBot="1">
      <c r="A13" s="192">
        <v>600</v>
      </c>
      <c r="B13" s="111"/>
      <c r="C13" s="112"/>
      <c r="D13" s="253" t="s">
        <v>432</v>
      </c>
      <c r="E13" s="113">
        <f>SUM(E14)</f>
        <v>1643598</v>
      </c>
      <c r="F13" s="113">
        <f>SUM(F14)</f>
        <v>0</v>
      </c>
      <c r="G13" s="358"/>
      <c r="H13" s="120"/>
    </row>
    <row r="14" spans="1:8" s="7" customFormat="1" ht="16.5" customHeight="1">
      <c r="A14" s="59"/>
      <c r="B14" s="52">
        <v>60016</v>
      </c>
      <c r="C14" s="53"/>
      <c r="D14" s="252" t="s">
        <v>422</v>
      </c>
      <c r="E14" s="40">
        <f>SUM(E15:E15)</f>
        <v>1643598</v>
      </c>
      <c r="F14" s="40">
        <f>SUM(F15:F15)</f>
        <v>0</v>
      </c>
      <c r="G14" s="40"/>
      <c r="H14" s="28"/>
    </row>
    <row r="15" spans="1:8" s="7" customFormat="1" ht="36.75" customHeight="1" thickBot="1">
      <c r="A15" s="59"/>
      <c r="B15" s="52"/>
      <c r="C15" s="76">
        <v>6298</v>
      </c>
      <c r="D15" s="102" t="s">
        <v>508</v>
      </c>
      <c r="E15" s="124">
        <v>1643598</v>
      </c>
      <c r="F15" s="125"/>
      <c r="G15" s="125"/>
      <c r="H15" s="125"/>
    </row>
    <row r="16" spans="1:70" ht="16.5" customHeight="1" thickBot="1">
      <c r="A16" s="110">
        <v>700</v>
      </c>
      <c r="B16" s="111"/>
      <c r="C16" s="112"/>
      <c r="D16" s="254" t="s">
        <v>410</v>
      </c>
      <c r="E16" s="113">
        <f>+E17</f>
        <v>1364870</v>
      </c>
      <c r="F16" s="113">
        <f>+F17</f>
        <v>1896500</v>
      </c>
      <c r="G16" s="113">
        <f>+G17</f>
        <v>1047200</v>
      </c>
      <c r="H16" s="11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16.5" customHeight="1">
      <c r="A17" s="51"/>
      <c r="B17" s="52">
        <v>70005</v>
      </c>
      <c r="C17" s="53"/>
      <c r="D17" s="255" t="s">
        <v>457</v>
      </c>
      <c r="E17" s="40">
        <f>SUM(E18:E24)</f>
        <v>1364870</v>
      </c>
      <c r="F17" s="40">
        <f>SUM(F18:F24)</f>
        <v>1896500</v>
      </c>
      <c r="G17" s="40">
        <f>SUM(G18:G24)</f>
        <v>1047200</v>
      </c>
      <c r="H17" s="42"/>
      <c r="I17" s="1" t="s">
        <v>416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22.5">
      <c r="A18" s="51"/>
      <c r="B18" s="52"/>
      <c r="C18" s="76">
        <v>470</v>
      </c>
      <c r="D18" s="102" t="s">
        <v>509</v>
      </c>
      <c r="E18" s="29">
        <v>128620</v>
      </c>
      <c r="F18" s="29">
        <v>145300</v>
      </c>
      <c r="G18" s="29"/>
      <c r="H18" s="2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16.5" customHeight="1">
      <c r="A19" s="51"/>
      <c r="B19" s="52"/>
      <c r="C19" s="76">
        <v>690</v>
      </c>
      <c r="D19" s="102" t="s">
        <v>485</v>
      </c>
      <c r="E19" s="29">
        <v>9600</v>
      </c>
      <c r="F19" s="29">
        <v>10000</v>
      </c>
      <c r="G19" s="29"/>
      <c r="H19" s="2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46.5" customHeight="1">
      <c r="A20" s="54"/>
      <c r="B20" s="55"/>
      <c r="C20" s="76">
        <v>750</v>
      </c>
      <c r="D20" s="102" t="s">
        <v>510</v>
      </c>
      <c r="E20" s="29">
        <v>682000</v>
      </c>
      <c r="F20" s="29">
        <v>686000</v>
      </c>
      <c r="G20" s="29"/>
      <c r="H20" s="2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33.75">
      <c r="A21" s="54"/>
      <c r="B21" s="55"/>
      <c r="C21" s="76">
        <v>760</v>
      </c>
      <c r="D21" s="102" t="s">
        <v>493</v>
      </c>
      <c r="E21" s="29">
        <v>25000</v>
      </c>
      <c r="F21" s="29">
        <v>20000</v>
      </c>
      <c r="G21" s="29">
        <v>20000</v>
      </c>
      <c r="H21" s="2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ht="15.75" customHeight="1">
      <c r="A22" s="54"/>
      <c r="B22" s="55"/>
      <c r="C22" s="76">
        <v>830</v>
      </c>
      <c r="D22" s="102" t="s">
        <v>462</v>
      </c>
      <c r="E22" s="29">
        <v>5000</v>
      </c>
      <c r="F22" s="29">
        <v>3000</v>
      </c>
      <c r="G22" s="29"/>
      <c r="H22" s="3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ht="16.5" customHeight="1">
      <c r="A23" s="54"/>
      <c r="B23" s="55"/>
      <c r="C23" s="76">
        <v>870</v>
      </c>
      <c r="D23" s="102" t="s">
        <v>524</v>
      </c>
      <c r="E23" s="29">
        <v>513650</v>
      </c>
      <c r="F23" s="29">
        <v>1027200</v>
      </c>
      <c r="G23" s="29">
        <v>1027200</v>
      </c>
      <c r="H23" s="2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8" ht="19.5" customHeight="1" thickBot="1">
      <c r="A24" s="57"/>
      <c r="B24" s="58"/>
      <c r="C24" s="77">
        <v>910</v>
      </c>
      <c r="D24" s="256" t="s">
        <v>538</v>
      </c>
      <c r="E24" s="41">
        <v>1000</v>
      </c>
      <c r="F24" s="131">
        <v>5000</v>
      </c>
      <c r="G24" s="131"/>
      <c r="H24" s="43"/>
    </row>
    <row r="25" spans="1:8" ht="16.5" customHeight="1" thickBot="1">
      <c r="A25" s="110">
        <v>710</v>
      </c>
      <c r="B25" s="111"/>
      <c r="C25" s="112"/>
      <c r="D25" s="254" t="s">
        <v>444</v>
      </c>
      <c r="E25" s="113">
        <f>SUM(E26)</f>
        <v>5000</v>
      </c>
      <c r="F25" s="113">
        <f>SUM(F26)</f>
        <v>0</v>
      </c>
      <c r="G25" s="358"/>
      <c r="H25" s="120"/>
    </row>
    <row r="26" spans="1:8" ht="16.5" customHeight="1">
      <c r="A26" s="59"/>
      <c r="B26" s="52">
        <v>71035</v>
      </c>
      <c r="C26" s="53"/>
      <c r="D26" s="255" t="s">
        <v>492</v>
      </c>
      <c r="E26" s="40">
        <f>SUM(E27)</f>
        <v>5000</v>
      </c>
      <c r="F26" s="40">
        <f>SUM(F27)</f>
        <v>0</v>
      </c>
      <c r="G26" s="40"/>
      <c r="H26" s="42"/>
    </row>
    <row r="27" spans="1:8" ht="36" customHeight="1" thickBot="1">
      <c r="A27" s="57"/>
      <c r="B27" s="58"/>
      <c r="C27" s="77">
        <v>2020</v>
      </c>
      <c r="D27" s="256" t="s">
        <v>511</v>
      </c>
      <c r="E27" s="41">
        <v>5000</v>
      </c>
      <c r="F27" s="29"/>
      <c r="G27" s="29"/>
      <c r="H27" s="29"/>
    </row>
    <row r="28" spans="1:8" ht="16.5" customHeight="1" thickBot="1">
      <c r="A28" s="110">
        <v>750</v>
      </c>
      <c r="B28" s="111"/>
      <c r="C28" s="112"/>
      <c r="D28" s="253" t="s">
        <v>434</v>
      </c>
      <c r="E28" s="113">
        <f>+E32+E29</f>
        <v>599789</v>
      </c>
      <c r="F28" s="113">
        <f>+F32+F29</f>
        <v>383944</v>
      </c>
      <c r="G28" s="113"/>
      <c r="H28" s="113">
        <f>+H32+H29</f>
        <v>207396</v>
      </c>
    </row>
    <row r="29" spans="1:8" ht="16.5" customHeight="1">
      <c r="A29" s="59"/>
      <c r="B29" s="52">
        <v>75011</v>
      </c>
      <c r="C29" s="53"/>
      <c r="D29" s="252" t="s">
        <v>459</v>
      </c>
      <c r="E29" s="40">
        <f>SUM(E30:E31)</f>
        <v>227286</v>
      </c>
      <c r="F29" s="40">
        <f>SUM(F30:F31)</f>
        <v>214944</v>
      </c>
      <c r="G29" s="40"/>
      <c r="H29" s="40">
        <f>SUM(H30:H31)</f>
        <v>207396</v>
      </c>
    </row>
    <row r="30" spans="1:8" ht="39" customHeight="1">
      <c r="A30" s="60"/>
      <c r="B30" s="56"/>
      <c r="C30" s="76">
        <v>2010</v>
      </c>
      <c r="D30" s="102" t="s">
        <v>539</v>
      </c>
      <c r="E30" s="29">
        <v>215876</v>
      </c>
      <c r="F30" s="29">
        <v>207396</v>
      </c>
      <c r="G30" s="29"/>
      <c r="H30" s="29">
        <v>207396</v>
      </c>
    </row>
    <row r="31" spans="1:8" ht="37.5" customHeight="1">
      <c r="A31" s="60"/>
      <c r="B31" s="56"/>
      <c r="C31" s="76">
        <v>2360</v>
      </c>
      <c r="D31" s="102" t="s">
        <v>512</v>
      </c>
      <c r="E31" s="29">
        <v>11410</v>
      </c>
      <c r="F31" s="29">
        <v>7548</v>
      </c>
      <c r="G31" s="29"/>
      <c r="H31" s="29"/>
    </row>
    <row r="32" spans="1:8" ht="16.5" customHeight="1">
      <c r="A32" s="54"/>
      <c r="B32" s="56">
        <v>75023</v>
      </c>
      <c r="C32" s="62"/>
      <c r="D32" s="100" t="s">
        <v>435</v>
      </c>
      <c r="E32" s="39">
        <f>SUM(E33:E35)</f>
        <v>372503</v>
      </c>
      <c r="F32" s="39">
        <f>SUM(F33:F35)</f>
        <v>169000</v>
      </c>
      <c r="G32" s="39"/>
      <c r="H32" s="39"/>
    </row>
    <row r="33" spans="1:8" ht="25.5" customHeight="1">
      <c r="A33" s="54"/>
      <c r="B33" s="56"/>
      <c r="C33" s="130">
        <v>580</v>
      </c>
      <c r="D33" s="335" t="s">
        <v>39</v>
      </c>
      <c r="E33" s="129">
        <v>230003</v>
      </c>
      <c r="F33" s="129">
        <v>16500</v>
      </c>
      <c r="G33" s="129"/>
      <c r="H33" s="39"/>
    </row>
    <row r="34" spans="1:8" ht="16.5" customHeight="1">
      <c r="A34" s="54"/>
      <c r="B34" s="55"/>
      <c r="C34" s="76">
        <v>830</v>
      </c>
      <c r="D34" s="102" t="s">
        <v>462</v>
      </c>
      <c r="E34" s="29">
        <v>132500</v>
      </c>
      <c r="F34" s="29">
        <v>132500</v>
      </c>
      <c r="G34" s="29"/>
      <c r="H34" s="39"/>
    </row>
    <row r="35" spans="1:8" ht="18.75" customHeight="1" thickBot="1">
      <c r="A35" s="57"/>
      <c r="B35" s="58"/>
      <c r="C35" s="78">
        <v>970</v>
      </c>
      <c r="D35" s="257" t="s">
        <v>463</v>
      </c>
      <c r="E35" s="41">
        <v>10000</v>
      </c>
      <c r="F35" s="41">
        <v>20000</v>
      </c>
      <c r="G35" s="41"/>
      <c r="H35" s="43"/>
    </row>
    <row r="36" spans="1:8" ht="37.5" customHeight="1" thickBot="1">
      <c r="A36" s="110">
        <v>751</v>
      </c>
      <c r="B36" s="111"/>
      <c r="C36" s="112"/>
      <c r="D36" s="254" t="s">
        <v>436</v>
      </c>
      <c r="E36" s="113">
        <f>+E37+E39</f>
        <v>64896</v>
      </c>
      <c r="F36" s="113">
        <f>+F37+F39</f>
        <v>5867</v>
      </c>
      <c r="G36" s="113"/>
      <c r="H36" s="113">
        <f>+H37+H39</f>
        <v>5867</v>
      </c>
    </row>
    <row r="37" spans="1:8" ht="24" customHeight="1">
      <c r="A37" s="51"/>
      <c r="B37" s="52">
        <v>75101</v>
      </c>
      <c r="C37" s="53"/>
      <c r="D37" s="255" t="s">
        <v>499</v>
      </c>
      <c r="E37" s="40">
        <f>SUM(E38)</f>
        <v>5690</v>
      </c>
      <c r="F37" s="40">
        <f>SUM(F38)</f>
        <v>5867</v>
      </c>
      <c r="G37" s="40"/>
      <c r="H37" s="40">
        <f>SUM(H38)</f>
        <v>5867</v>
      </c>
    </row>
    <row r="38" spans="1:8" ht="34.5" customHeight="1">
      <c r="A38" s="54"/>
      <c r="B38" s="55"/>
      <c r="C38" s="76">
        <v>2010</v>
      </c>
      <c r="D38" s="102" t="s">
        <v>539</v>
      </c>
      <c r="E38" s="29">
        <v>5690</v>
      </c>
      <c r="F38" s="29">
        <v>5867</v>
      </c>
      <c r="G38" s="29"/>
      <c r="H38" s="29">
        <v>5867</v>
      </c>
    </row>
    <row r="39" spans="1:8" ht="18.75" customHeight="1">
      <c r="A39" s="54"/>
      <c r="B39" s="126">
        <v>75108</v>
      </c>
      <c r="C39" s="127"/>
      <c r="D39" s="336" t="s">
        <v>40</v>
      </c>
      <c r="E39" s="128">
        <f>SUM(E40)</f>
        <v>59206</v>
      </c>
      <c r="F39" s="128">
        <f>SUM(F40)</f>
        <v>0</v>
      </c>
      <c r="G39" s="128"/>
      <c r="H39" s="128"/>
    </row>
    <row r="40" spans="1:8" ht="37.5" customHeight="1" thickBot="1">
      <c r="A40" s="54"/>
      <c r="B40" s="55"/>
      <c r="C40" s="76">
        <v>2010</v>
      </c>
      <c r="D40" s="102" t="s">
        <v>539</v>
      </c>
      <c r="E40" s="29">
        <v>59206</v>
      </c>
      <c r="F40" s="29"/>
      <c r="G40" s="29"/>
      <c r="H40" s="29"/>
    </row>
    <row r="41" spans="1:8" ht="29.25" customHeight="1" thickBot="1">
      <c r="A41" s="110">
        <v>754</v>
      </c>
      <c r="B41" s="111"/>
      <c r="C41" s="112"/>
      <c r="D41" s="254" t="s">
        <v>29</v>
      </c>
      <c r="E41" s="113">
        <f>E42+E44</f>
        <v>17000</v>
      </c>
      <c r="F41" s="113">
        <f>F42+F44</f>
        <v>12050</v>
      </c>
      <c r="G41" s="358"/>
      <c r="H41" s="120">
        <f>H42+H44</f>
        <v>2050</v>
      </c>
    </row>
    <row r="42" spans="1:8" ht="16.5" customHeight="1">
      <c r="A42" s="51"/>
      <c r="B42" s="52">
        <v>75414</v>
      </c>
      <c r="C42" s="53"/>
      <c r="D42" s="252" t="s">
        <v>417</v>
      </c>
      <c r="E42" s="40">
        <f>SUM(E43:E43)</f>
        <v>2000</v>
      </c>
      <c r="F42" s="40">
        <f>SUM(F43:F43)</f>
        <v>2050</v>
      </c>
      <c r="G42" s="40"/>
      <c r="H42" s="40">
        <f>SUM(H43:H43)</f>
        <v>2050</v>
      </c>
    </row>
    <row r="43" spans="1:9" ht="38.25" customHeight="1">
      <c r="A43" s="54"/>
      <c r="B43" s="55"/>
      <c r="C43" s="76">
        <v>2010</v>
      </c>
      <c r="D43" s="102" t="s">
        <v>539</v>
      </c>
      <c r="E43" s="29">
        <v>2000</v>
      </c>
      <c r="F43" s="29">
        <v>2050</v>
      </c>
      <c r="G43" s="29"/>
      <c r="H43" s="29">
        <v>2050</v>
      </c>
      <c r="I43" t="s">
        <v>416</v>
      </c>
    </row>
    <row r="44" spans="1:9" ht="16.5" customHeight="1">
      <c r="A44" s="54"/>
      <c r="B44" s="56">
        <v>75416</v>
      </c>
      <c r="C44" s="62"/>
      <c r="D44" s="106" t="s">
        <v>482</v>
      </c>
      <c r="E44" s="39">
        <f>SUM(E45)</f>
        <v>15000</v>
      </c>
      <c r="F44" s="39">
        <f>SUM(F45)</f>
        <v>10000</v>
      </c>
      <c r="G44" s="39"/>
      <c r="H44" s="29"/>
      <c r="I44" t="s">
        <v>416</v>
      </c>
    </row>
    <row r="45" spans="1:8" ht="16.5" customHeight="1" thickBot="1">
      <c r="A45" s="57"/>
      <c r="B45" s="58"/>
      <c r="C45" s="77">
        <v>570</v>
      </c>
      <c r="D45" s="256" t="s">
        <v>513</v>
      </c>
      <c r="E45" s="41">
        <v>15000</v>
      </c>
      <c r="F45" s="41">
        <v>10000</v>
      </c>
      <c r="G45" s="41"/>
      <c r="H45" s="41"/>
    </row>
    <row r="46" spans="1:8" ht="39" customHeight="1" thickBot="1">
      <c r="A46" s="110">
        <v>756</v>
      </c>
      <c r="B46" s="111"/>
      <c r="C46" s="112"/>
      <c r="D46" s="254" t="s">
        <v>526</v>
      </c>
      <c r="E46" s="113">
        <f>E47+E49+E56+E66+E71+E74</f>
        <v>30265129</v>
      </c>
      <c r="F46" s="113">
        <f>F47+F49+F56+F66+F71+F74</f>
        <v>29511494</v>
      </c>
      <c r="G46" s="358"/>
      <c r="H46" s="114"/>
    </row>
    <row r="47" spans="1:8" ht="18.75" customHeight="1">
      <c r="A47" s="51"/>
      <c r="B47" s="52">
        <v>75601</v>
      </c>
      <c r="C47" s="53"/>
      <c r="D47" s="255" t="s">
        <v>540</v>
      </c>
      <c r="E47" s="40">
        <f>SUM(E48:E48)</f>
        <v>80000</v>
      </c>
      <c r="F47" s="40">
        <f>SUM(F48)</f>
        <v>80000</v>
      </c>
      <c r="G47" s="40"/>
      <c r="H47" s="42"/>
    </row>
    <row r="48" spans="1:8" ht="26.25" customHeight="1">
      <c r="A48" s="51"/>
      <c r="B48" s="52"/>
      <c r="C48" s="76">
        <v>350</v>
      </c>
      <c r="D48" s="102" t="s">
        <v>541</v>
      </c>
      <c r="E48" s="29">
        <v>80000</v>
      </c>
      <c r="F48" s="29">
        <v>80000</v>
      </c>
      <c r="G48" s="29"/>
      <c r="H48" s="29"/>
    </row>
    <row r="49" spans="1:10" ht="38.25" customHeight="1">
      <c r="A49" s="54"/>
      <c r="B49" s="56">
        <v>75615</v>
      </c>
      <c r="C49" s="62"/>
      <c r="D49" s="106" t="s">
        <v>506</v>
      </c>
      <c r="E49" s="39">
        <f>SUM(E50:E55)</f>
        <v>8077700</v>
      </c>
      <c r="F49" s="39">
        <f>SUM(F50:F55)</f>
        <v>8257450</v>
      </c>
      <c r="G49" s="39"/>
      <c r="H49" s="29"/>
      <c r="J49" t="s">
        <v>416</v>
      </c>
    </row>
    <row r="50" spans="1:8" ht="16.5" customHeight="1">
      <c r="A50" s="54"/>
      <c r="B50" s="55"/>
      <c r="C50" s="76">
        <v>310</v>
      </c>
      <c r="D50" s="102" t="s">
        <v>514</v>
      </c>
      <c r="E50" s="29">
        <v>7800000</v>
      </c>
      <c r="F50" s="29">
        <v>7995000</v>
      </c>
      <c r="G50" s="29"/>
      <c r="H50" s="29"/>
    </row>
    <row r="51" spans="1:8" ht="16.5" customHeight="1">
      <c r="A51" s="54"/>
      <c r="B51" s="55"/>
      <c r="C51" s="76">
        <v>320</v>
      </c>
      <c r="D51" s="102" t="s">
        <v>515</v>
      </c>
      <c r="E51" s="29">
        <v>5200</v>
      </c>
      <c r="F51" s="29">
        <v>5700</v>
      </c>
      <c r="G51" s="29"/>
      <c r="H51" s="29"/>
    </row>
    <row r="52" spans="1:8" ht="16.5" customHeight="1">
      <c r="A52" s="54"/>
      <c r="B52" s="55"/>
      <c r="C52" s="76">
        <v>330</v>
      </c>
      <c r="D52" s="102" t="s">
        <v>516</v>
      </c>
      <c r="E52" s="29">
        <v>42500</v>
      </c>
      <c r="F52" s="134">
        <v>46750</v>
      </c>
      <c r="G52" s="134"/>
      <c r="H52" s="29"/>
    </row>
    <row r="53" spans="1:8" ht="16.5" customHeight="1">
      <c r="A53" s="54"/>
      <c r="B53" s="55"/>
      <c r="C53" s="76">
        <v>340</v>
      </c>
      <c r="D53" s="102" t="s">
        <v>517</v>
      </c>
      <c r="E53" s="29">
        <v>170000</v>
      </c>
      <c r="F53" s="29">
        <v>175000</v>
      </c>
      <c r="G53" s="29"/>
      <c r="H53" s="29"/>
    </row>
    <row r="54" spans="1:8" ht="16.5" customHeight="1">
      <c r="A54" s="54"/>
      <c r="B54" s="55"/>
      <c r="C54" s="76">
        <v>500</v>
      </c>
      <c r="D54" s="102" t="s">
        <v>486</v>
      </c>
      <c r="E54" s="29">
        <v>50000</v>
      </c>
      <c r="F54" s="29">
        <v>30000</v>
      </c>
      <c r="G54" s="29"/>
      <c r="H54" s="29"/>
    </row>
    <row r="55" spans="1:10" ht="18.75" customHeight="1">
      <c r="A55" s="54"/>
      <c r="B55" s="55"/>
      <c r="C55" s="76">
        <v>910</v>
      </c>
      <c r="D55" s="102" t="s">
        <v>538</v>
      </c>
      <c r="E55" s="29">
        <v>10000</v>
      </c>
      <c r="F55" s="29">
        <v>5000</v>
      </c>
      <c r="G55" s="29"/>
      <c r="H55" s="29"/>
      <c r="J55" t="s">
        <v>416</v>
      </c>
    </row>
    <row r="56" spans="1:8" ht="36.75" customHeight="1">
      <c r="A56" s="54"/>
      <c r="B56" s="56">
        <v>75616</v>
      </c>
      <c r="C56" s="76"/>
      <c r="D56" s="106" t="s">
        <v>507</v>
      </c>
      <c r="E56" s="39">
        <f>SUM(E57:E65)</f>
        <v>4985463</v>
      </c>
      <c r="F56" s="39">
        <f>SUM(F57:F65)</f>
        <v>3600000</v>
      </c>
      <c r="G56" s="39"/>
      <c r="H56" s="39"/>
    </row>
    <row r="57" spans="1:8" ht="16.5" customHeight="1">
      <c r="A57" s="54"/>
      <c r="B57" s="56"/>
      <c r="C57" s="76">
        <v>310</v>
      </c>
      <c r="D57" s="102" t="s">
        <v>514</v>
      </c>
      <c r="E57" s="29">
        <v>1900000</v>
      </c>
      <c r="F57" s="29">
        <v>1800000</v>
      </c>
      <c r="G57" s="29"/>
      <c r="H57" s="29"/>
    </row>
    <row r="58" spans="1:8" ht="16.5" customHeight="1">
      <c r="A58" s="54"/>
      <c r="B58" s="56"/>
      <c r="C58" s="76">
        <v>320</v>
      </c>
      <c r="D58" s="102" t="s">
        <v>515</v>
      </c>
      <c r="E58" s="29">
        <v>435000</v>
      </c>
      <c r="F58" s="29">
        <v>480000</v>
      </c>
      <c r="G58" s="29"/>
      <c r="H58" s="29"/>
    </row>
    <row r="59" spans="1:8" ht="16.5" customHeight="1">
      <c r="A59" s="54"/>
      <c r="B59" s="56"/>
      <c r="C59" s="76">
        <v>330</v>
      </c>
      <c r="D59" s="102" t="s">
        <v>516</v>
      </c>
      <c r="E59" s="29">
        <v>45000</v>
      </c>
      <c r="F59" s="29">
        <v>50000</v>
      </c>
      <c r="G59" s="29"/>
      <c r="H59" s="29"/>
    </row>
    <row r="60" spans="1:8" ht="16.5" customHeight="1">
      <c r="A60" s="54"/>
      <c r="B60" s="56"/>
      <c r="C60" s="76">
        <v>340</v>
      </c>
      <c r="D60" s="102" t="s">
        <v>517</v>
      </c>
      <c r="E60" s="29">
        <v>450000</v>
      </c>
      <c r="F60" s="29">
        <v>460000</v>
      </c>
      <c r="G60" s="29"/>
      <c r="H60" s="29"/>
    </row>
    <row r="61" spans="1:8" ht="16.5" customHeight="1">
      <c r="A61" s="54"/>
      <c r="B61" s="56"/>
      <c r="C61" s="76">
        <v>360</v>
      </c>
      <c r="D61" s="102" t="s">
        <v>518</v>
      </c>
      <c r="E61" s="29">
        <v>80000</v>
      </c>
      <c r="F61" s="29">
        <v>50000</v>
      </c>
      <c r="G61" s="29"/>
      <c r="H61" s="29"/>
    </row>
    <row r="62" spans="1:8" ht="16.5" customHeight="1">
      <c r="A62" s="54"/>
      <c r="B62" s="56"/>
      <c r="C62" s="76">
        <v>430</v>
      </c>
      <c r="D62" s="102" t="s">
        <v>519</v>
      </c>
      <c r="E62" s="29">
        <v>250000</v>
      </c>
      <c r="F62" s="29">
        <v>250000</v>
      </c>
      <c r="G62" s="29"/>
      <c r="H62" s="29"/>
    </row>
    <row r="63" spans="1:8" ht="15" customHeight="1">
      <c r="A63" s="54"/>
      <c r="B63" s="56"/>
      <c r="C63" s="76">
        <v>450</v>
      </c>
      <c r="D63" s="102" t="s">
        <v>481</v>
      </c>
      <c r="E63" s="29">
        <v>1000</v>
      </c>
      <c r="F63" s="29">
        <v>0</v>
      </c>
      <c r="G63" s="29"/>
      <c r="H63" s="29"/>
    </row>
    <row r="64" spans="1:8" ht="16.5" customHeight="1">
      <c r="A64" s="54"/>
      <c r="B64" s="56"/>
      <c r="C64" s="76">
        <v>500</v>
      </c>
      <c r="D64" s="102" t="s">
        <v>486</v>
      </c>
      <c r="E64" s="29">
        <v>1800000</v>
      </c>
      <c r="F64" s="29">
        <v>500000</v>
      </c>
      <c r="G64" s="29"/>
      <c r="H64" s="29"/>
    </row>
    <row r="65" spans="1:8" ht="17.25" customHeight="1">
      <c r="A65" s="54"/>
      <c r="B65" s="56"/>
      <c r="C65" s="76">
        <v>910</v>
      </c>
      <c r="D65" s="102" t="s">
        <v>538</v>
      </c>
      <c r="E65" s="29">
        <v>24463</v>
      </c>
      <c r="F65" s="29">
        <v>10000</v>
      </c>
      <c r="G65" s="29"/>
      <c r="H65" s="29"/>
    </row>
    <row r="66" spans="1:9" ht="24.75" customHeight="1">
      <c r="A66" s="54"/>
      <c r="B66" s="56">
        <v>75618</v>
      </c>
      <c r="C66" s="62"/>
      <c r="D66" s="106" t="s">
        <v>542</v>
      </c>
      <c r="E66" s="39">
        <f>SUM(E67:E70)</f>
        <v>810765</v>
      </c>
      <c r="F66" s="39">
        <f>SUM(F67:F70)</f>
        <v>810500</v>
      </c>
      <c r="G66" s="39"/>
      <c r="H66" s="39"/>
      <c r="I66" s="7"/>
    </row>
    <row r="67" spans="1:9" ht="16.5" customHeight="1">
      <c r="A67" s="54"/>
      <c r="B67" s="55"/>
      <c r="C67" s="76">
        <v>410</v>
      </c>
      <c r="D67" s="101" t="s">
        <v>500</v>
      </c>
      <c r="E67" s="29">
        <v>750000</v>
      </c>
      <c r="F67" s="29">
        <v>750000</v>
      </c>
      <c r="G67" s="29"/>
      <c r="H67" s="39"/>
      <c r="I67" s="1"/>
    </row>
    <row r="68" spans="1:9" ht="16.5" customHeight="1">
      <c r="A68" s="54"/>
      <c r="B68" s="55"/>
      <c r="C68" s="76">
        <v>460</v>
      </c>
      <c r="D68" s="101" t="s">
        <v>503</v>
      </c>
      <c r="E68" s="29">
        <v>4775</v>
      </c>
      <c r="F68" s="29">
        <v>4500</v>
      </c>
      <c r="G68" s="29"/>
      <c r="H68" s="39"/>
      <c r="I68" s="1"/>
    </row>
    <row r="69" spans="1:9" ht="24.75" customHeight="1">
      <c r="A69" s="54"/>
      <c r="B69" s="55"/>
      <c r="C69" s="76">
        <v>490</v>
      </c>
      <c r="D69" s="102" t="s">
        <v>7</v>
      </c>
      <c r="E69" s="29">
        <v>5000</v>
      </c>
      <c r="F69" s="29">
        <v>5000</v>
      </c>
      <c r="G69" s="29"/>
      <c r="H69" s="39"/>
      <c r="I69" s="1"/>
    </row>
    <row r="70" spans="1:9" ht="24.75" customHeight="1">
      <c r="A70" s="54"/>
      <c r="B70" s="55"/>
      <c r="C70" s="76">
        <v>2680</v>
      </c>
      <c r="D70" s="102" t="s">
        <v>6</v>
      </c>
      <c r="E70" s="29">
        <v>50990</v>
      </c>
      <c r="F70" s="29">
        <v>51000</v>
      </c>
      <c r="G70" s="29"/>
      <c r="H70" s="39"/>
      <c r="I70" s="1"/>
    </row>
    <row r="71" spans="1:8" ht="16.5" customHeight="1">
      <c r="A71" s="54"/>
      <c r="B71" s="56">
        <v>75619</v>
      </c>
      <c r="C71" s="62"/>
      <c r="D71" s="106" t="s">
        <v>465</v>
      </c>
      <c r="E71" s="39">
        <f>SUM(E72:E73)</f>
        <v>20000</v>
      </c>
      <c r="F71" s="39">
        <f>SUM(F72:F73)</f>
        <v>20000</v>
      </c>
      <c r="G71" s="39"/>
      <c r="H71" s="29"/>
    </row>
    <row r="72" spans="1:8" ht="15" customHeight="1">
      <c r="A72" s="57"/>
      <c r="B72" s="58"/>
      <c r="C72" s="77">
        <v>690</v>
      </c>
      <c r="D72" s="256" t="s">
        <v>464</v>
      </c>
      <c r="E72" s="41">
        <v>10000</v>
      </c>
      <c r="F72" s="41">
        <v>10000</v>
      </c>
      <c r="G72" s="41"/>
      <c r="H72" s="41"/>
    </row>
    <row r="73" spans="1:8" ht="16.5" customHeight="1">
      <c r="A73" s="57"/>
      <c r="B73" s="58"/>
      <c r="C73" s="77">
        <v>970</v>
      </c>
      <c r="D73" s="256" t="s">
        <v>463</v>
      </c>
      <c r="E73" s="41">
        <v>10000</v>
      </c>
      <c r="F73" s="41">
        <v>10000</v>
      </c>
      <c r="G73" s="41"/>
      <c r="H73" s="41"/>
    </row>
    <row r="74" spans="1:8" s="1" customFormat="1" ht="22.5">
      <c r="A74" s="54"/>
      <c r="B74" s="56">
        <v>75621</v>
      </c>
      <c r="C74" s="62"/>
      <c r="D74" s="106" t="s">
        <v>483</v>
      </c>
      <c r="E74" s="39">
        <f>SUM(E75+E76)</f>
        <v>16291201</v>
      </c>
      <c r="F74" s="39">
        <f>SUM(F75+F76)</f>
        <v>16743544</v>
      </c>
      <c r="G74" s="39"/>
      <c r="H74" s="39"/>
    </row>
    <row r="75" spans="1:8" s="1" customFormat="1" ht="16.5" customHeight="1">
      <c r="A75" s="54"/>
      <c r="B75" s="55"/>
      <c r="C75" s="76">
        <v>10</v>
      </c>
      <c r="D75" s="102" t="s">
        <v>466</v>
      </c>
      <c r="E75" s="29">
        <v>14591201</v>
      </c>
      <c r="F75" s="29">
        <v>15043544</v>
      </c>
      <c r="G75" s="29"/>
      <c r="H75" s="29"/>
    </row>
    <row r="76" spans="1:8" ht="16.5" customHeight="1" thickBot="1">
      <c r="A76" s="63"/>
      <c r="B76" s="61"/>
      <c r="C76" s="78">
        <v>20</v>
      </c>
      <c r="D76" s="258" t="s">
        <v>487</v>
      </c>
      <c r="E76" s="44">
        <v>1700000</v>
      </c>
      <c r="F76" s="44">
        <v>1700000</v>
      </c>
      <c r="G76" s="44"/>
      <c r="H76" s="45"/>
    </row>
    <row r="77" spans="1:8" ht="16.5" customHeight="1" thickBot="1">
      <c r="A77" s="110">
        <v>758</v>
      </c>
      <c r="B77" s="111"/>
      <c r="C77" s="112"/>
      <c r="D77" s="253" t="s">
        <v>418</v>
      </c>
      <c r="E77" s="113">
        <f>+E78+E80+E84+E86+E88</f>
        <v>19436465</v>
      </c>
      <c r="F77" s="113">
        <f>+F78+F82+F84+F86+F88</f>
        <v>21219860</v>
      </c>
      <c r="G77" s="358"/>
      <c r="H77" s="114"/>
    </row>
    <row r="78" spans="1:8" ht="22.5">
      <c r="A78" s="51"/>
      <c r="B78" s="52">
        <v>75801</v>
      </c>
      <c r="C78" s="53"/>
      <c r="D78" s="255" t="s">
        <v>468</v>
      </c>
      <c r="E78" s="40">
        <f>+E79</f>
        <v>19067422</v>
      </c>
      <c r="F78" s="40">
        <f>+F79</f>
        <v>19627198</v>
      </c>
      <c r="G78" s="40"/>
      <c r="H78" s="40"/>
    </row>
    <row r="79" spans="1:9" ht="16.5" customHeight="1">
      <c r="A79" s="54"/>
      <c r="B79" s="55"/>
      <c r="C79" s="76">
        <v>2920</v>
      </c>
      <c r="D79" s="102" t="s">
        <v>467</v>
      </c>
      <c r="E79" s="29">
        <v>19067422</v>
      </c>
      <c r="F79" s="29">
        <v>19627198</v>
      </c>
      <c r="G79" s="29"/>
      <c r="H79" s="39"/>
      <c r="I79" t="s">
        <v>416</v>
      </c>
    </row>
    <row r="80" spans="1:8" ht="24.75" customHeight="1">
      <c r="A80" s="54"/>
      <c r="B80" s="580">
        <v>75802</v>
      </c>
      <c r="C80" s="581"/>
      <c r="D80" s="343" t="s">
        <v>256</v>
      </c>
      <c r="E80" s="39">
        <f>SUM(E81)</f>
        <v>20549</v>
      </c>
      <c r="F80" s="39"/>
      <c r="G80" s="39"/>
      <c r="H80" s="39"/>
    </row>
    <row r="81" spans="1:8" ht="16.5" customHeight="1">
      <c r="A81" s="54"/>
      <c r="B81" s="582"/>
      <c r="C81" s="581">
        <v>2750</v>
      </c>
      <c r="D81" s="258" t="s">
        <v>257</v>
      </c>
      <c r="E81" s="29">
        <v>20549</v>
      </c>
      <c r="F81" s="29"/>
      <c r="G81" s="29"/>
      <c r="H81" s="39"/>
    </row>
    <row r="82" spans="1:8" ht="16.5" customHeight="1">
      <c r="A82" s="54"/>
      <c r="B82" s="126">
        <v>75807</v>
      </c>
      <c r="C82" s="127"/>
      <c r="D82" s="343" t="s">
        <v>41</v>
      </c>
      <c r="E82" s="128"/>
      <c r="F82" s="128">
        <f>SUM(F83)</f>
        <v>1280817</v>
      </c>
      <c r="G82" s="128"/>
      <c r="H82" s="128"/>
    </row>
    <row r="83" spans="1:8" ht="16.5" customHeight="1">
      <c r="A83" s="54"/>
      <c r="B83" s="55"/>
      <c r="C83" s="76">
        <v>2920</v>
      </c>
      <c r="D83" s="102" t="s">
        <v>467</v>
      </c>
      <c r="E83" s="29"/>
      <c r="F83" s="29">
        <v>1280817</v>
      </c>
      <c r="G83" s="29"/>
      <c r="H83" s="39"/>
    </row>
    <row r="84" spans="1:9" ht="18.75" customHeight="1">
      <c r="A84" s="64"/>
      <c r="B84" s="56">
        <v>75809</v>
      </c>
      <c r="C84" s="62"/>
      <c r="D84" s="106" t="s">
        <v>543</v>
      </c>
      <c r="E84" s="39">
        <f>SUM(E85)</f>
        <v>30000</v>
      </c>
      <c r="F84" s="39">
        <f>SUM(F85)</f>
        <v>0</v>
      </c>
      <c r="G84" s="39"/>
      <c r="H84" s="29"/>
      <c r="I84" t="s">
        <v>416</v>
      </c>
    </row>
    <row r="85" spans="1:8" ht="33.75">
      <c r="A85" s="64"/>
      <c r="B85" s="55"/>
      <c r="C85" s="76">
        <v>2320</v>
      </c>
      <c r="D85" s="102" t="s">
        <v>520</v>
      </c>
      <c r="E85" s="29">
        <v>30000</v>
      </c>
      <c r="F85" s="29"/>
      <c r="G85" s="29"/>
      <c r="H85" s="29"/>
    </row>
    <row r="86" spans="1:8" ht="15" customHeight="1">
      <c r="A86" s="64"/>
      <c r="B86" s="56">
        <v>75814</v>
      </c>
      <c r="C86" s="62"/>
      <c r="D86" s="100" t="s">
        <v>437</v>
      </c>
      <c r="E86" s="128">
        <f>SUM(E87)</f>
        <v>180000</v>
      </c>
      <c r="F86" s="128">
        <f>SUM(F87)</f>
        <v>150000</v>
      </c>
      <c r="G86" s="128"/>
      <c r="H86" s="128"/>
    </row>
    <row r="87" spans="1:8" ht="15.75" customHeight="1">
      <c r="A87" s="64"/>
      <c r="B87" s="58"/>
      <c r="C87" s="77">
        <v>920</v>
      </c>
      <c r="D87" s="232" t="s">
        <v>479</v>
      </c>
      <c r="E87" s="29">
        <v>180000</v>
      </c>
      <c r="F87" s="29">
        <v>150000</v>
      </c>
      <c r="G87" s="29"/>
      <c r="H87" s="29"/>
    </row>
    <row r="88" spans="1:8" ht="16.5" customHeight="1">
      <c r="A88" s="64"/>
      <c r="B88" s="126">
        <v>75831</v>
      </c>
      <c r="C88" s="127"/>
      <c r="D88" s="106" t="s">
        <v>533</v>
      </c>
      <c r="E88" s="128">
        <f>SUM(E89)</f>
        <v>138494</v>
      </c>
      <c r="F88" s="128">
        <f>SUM(F89)</f>
        <v>161845</v>
      </c>
      <c r="G88" s="128"/>
      <c r="H88" s="128"/>
    </row>
    <row r="89" spans="1:8" ht="16.5" customHeight="1" thickBot="1">
      <c r="A89" s="64"/>
      <c r="B89" s="55"/>
      <c r="C89" s="76">
        <v>2920</v>
      </c>
      <c r="D89" s="102" t="s">
        <v>467</v>
      </c>
      <c r="E89" s="29">
        <v>138494</v>
      </c>
      <c r="F89" s="29">
        <v>161845</v>
      </c>
      <c r="G89" s="29"/>
      <c r="H89" s="29"/>
    </row>
    <row r="90" spans="1:8" ht="16.5" customHeight="1" thickBot="1">
      <c r="A90" s="110">
        <v>801</v>
      </c>
      <c r="B90" s="111"/>
      <c r="C90" s="112"/>
      <c r="D90" s="253" t="s">
        <v>411</v>
      </c>
      <c r="E90" s="113">
        <f>+E91+E99+E104+E111+E117</f>
        <v>2538225</v>
      </c>
      <c r="F90" s="113">
        <f>+F91+F99+F104+F111+F114</f>
        <v>2439544</v>
      </c>
      <c r="G90" s="113">
        <f>+G91+G99+G104+G111+G114</f>
        <v>761000</v>
      </c>
      <c r="H90" s="114"/>
    </row>
    <row r="91" spans="1:8" ht="16.5" customHeight="1">
      <c r="A91" s="51"/>
      <c r="B91" s="52">
        <v>80101</v>
      </c>
      <c r="C91" s="53"/>
      <c r="D91" s="252" t="s">
        <v>438</v>
      </c>
      <c r="E91" s="40">
        <f>SUM(E92:E98)</f>
        <v>1012967</v>
      </c>
      <c r="F91" s="40">
        <f>SUM(F92:F98)</f>
        <v>849500</v>
      </c>
      <c r="G91" s="40">
        <f>SUM(G92:G98)</f>
        <v>761000</v>
      </c>
      <c r="H91" s="40"/>
    </row>
    <row r="92" spans="1:8" ht="45.75" customHeight="1">
      <c r="A92" s="54"/>
      <c r="B92" s="55"/>
      <c r="C92" s="76">
        <v>750</v>
      </c>
      <c r="D92" s="102" t="s">
        <v>510</v>
      </c>
      <c r="E92" s="29">
        <v>66043</v>
      </c>
      <c r="F92" s="29">
        <f>10000+18000+25000+10000</f>
        <v>63000</v>
      </c>
      <c r="G92" s="29"/>
      <c r="H92" s="29"/>
    </row>
    <row r="93" spans="1:8" ht="16.5" customHeight="1">
      <c r="A93" s="54"/>
      <c r="B93" s="55"/>
      <c r="C93" s="76">
        <v>830</v>
      </c>
      <c r="D93" s="102" t="s">
        <v>462</v>
      </c>
      <c r="E93" s="29">
        <v>607589</v>
      </c>
      <c r="F93" s="29">
        <f>7000</f>
        <v>7000</v>
      </c>
      <c r="G93" s="29"/>
      <c r="H93" s="29"/>
    </row>
    <row r="94" spans="1:8" ht="16.5" customHeight="1">
      <c r="A94" s="54"/>
      <c r="B94" s="55"/>
      <c r="C94" s="76">
        <v>920</v>
      </c>
      <c r="D94" s="101" t="s">
        <v>479</v>
      </c>
      <c r="E94" s="29">
        <v>17602</v>
      </c>
      <c r="F94" s="29">
        <f>2000+10000+6500</f>
        <v>18500</v>
      </c>
      <c r="G94" s="29"/>
      <c r="H94" s="29"/>
    </row>
    <row r="95" spans="1:8" ht="18" customHeight="1">
      <c r="A95" s="54"/>
      <c r="B95" s="55"/>
      <c r="C95" s="76">
        <v>960</v>
      </c>
      <c r="D95" s="102" t="s">
        <v>537</v>
      </c>
      <c r="E95" s="29">
        <v>8420</v>
      </c>
      <c r="F95" s="29"/>
      <c r="G95" s="29"/>
      <c r="H95" s="29"/>
    </row>
    <row r="96" spans="1:8" ht="16.5" customHeight="1">
      <c r="A96" s="54"/>
      <c r="B96" s="55"/>
      <c r="C96" s="76">
        <v>970</v>
      </c>
      <c r="D96" s="101" t="s">
        <v>463</v>
      </c>
      <c r="E96" s="29">
        <v>4825</v>
      </c>
      <c r="F96" s="29"/>
      <c r="G96" s="29"/>
      <c r="H96" s="29"/>
    </row>
    <row r="97" spans="1:8" ht="25.5" customHeight="1">
      <c r="A97" s="54"/>
      <c r="B97" s="55"/>
      <c r="C97" s="76">
        <v>2030</v>
      </c>
      <c r="D97" s="102" t="s">
        <v>521</v>
      </c>
      <c r="E97" s="29">
        <v>69488</v>
      </c>
      <c r="F97" s="39"/>
      <c r="G97" s="39"/>
      <c r="H97" s="39"/>
    </row>
    <row r="98" spans="1:8" ht="35.25" customHeight="1">
      <c r="A98" s="54"/>
      <c r="B98" s="55"/>
      <c r="C98" s="130">
        <v>6290</v>
      </c>
      <c r="D98" s="102" t="s">
        <v>5</v>
      </c>
      <c r="E98" s="29">
        <v>239000</v>
      </c>
      <c r="F98" s="129">
        <f>161000+600000</f>
        <v>761000</v>
      </c>
      <c r="G98" s="129">
        <f>161000+600000</f>
        <v>761000</v>
      </c>
      <c r="H98" s="39"/>
    </row>
    <row r="99" spans="1:8" ht="16.5" customHeight="1">
      <c r="A99" s="54"/>
      <c r="B99" s="56">
        <v>80104</v>
      </c>
      <c r="C99" s="62"/>
      <c r="D99" s="100" t="s">
        <v>498</v>
      </c>
      <c r="E99" s="39">
        <f>SUM(E100:E103)</f>
        <v>596891</v>
      </c>
      <c r="F99" s="39">
        <f>SUM(F100:F103)</f>
        <v>681501</v>
      </c>
      <c r="G99" s="39">
        <f>SUM(G100:G103)</f>
        <v>0</v>
      </c>
      <c r="H99" s="39"/>
    </row>
    <row r="100" spans="1:8" ht="48.75" customHeight="1">
      <c r="A100" s="54"/>
      <c r="B100" s="56"/>
      <c r="C100" s="76">
        <v>750</v>
      </c>
      <c r="D100" s="102" t="s">
        <v>510</v>
      </c>
      <c r="E100" s="129">
        <v>250</v>
      </c>
      <c r="F100" s="39"/>
      <c r="G100" s="39"/>
      <c r="H100" s="39"/>
    </row>
    <row r="101" spans="1:8" ht="16.5" customHeight="1">
      <c r="A101" s="54"/>
      <c r="B101" s="55"/>
      <c r="C101" s="76">
        <v>830</v>
      </c>
      <c r="D101" s="101" t="s">
        <v>462</v>
      </c>
      <c r="E101" s="29">
        <v>593737</v>
      </c>
      <c r="F101" s="29">
        <v>678597</v>
      </c>
      <c r="G101" s="29"/>
      <c r="H101" s="39"/>
    </row>
    <row r="102" spans="1:8" ht="16.5" customHeight="1">
      <c r="A102" s="54"/>
      <c r="B102" s="55"/>
      <c r="C102" s="76">
        <v>920</v>
      </c>
      <c r="D102" s="101" t="s">
        <v>479</v>
      </c>
      <c r="E102" s="29">
        <v>2904</v>
      </c>
      <c r="F102" s="29">
        <v>2904</v>
      </c>
      <c r="G102" s="29"/>
      <c r="H102" s="39"/>
    </row>
    <row r="103" spans="1:8" ht="16.5" customHeight="1">
      <c r="A103" s="54"/>
      <c r="B103" s="55"/>
      <c r="C103" s="76">
        <v>960</v>
      </c>
      <c r="D103" s="102" t="s">
        <v>537</v>
      </c>
      <c r="E103" s="29"/>
      <c r="F103" s="29"/>
      <c r="G103" s="29"/>
      <c r="H103" s="39"/>
    </row>
    <row r="104" spans="1:8" ht="16.5" customHeight="1">
      <c r="A104" s="54"/>
      <c r="B104" s="56">
        <v>80110</v>
      </c>
      <c r="C104" s="62"/>
      <c r="D104" s="100" t="s">
        <v>412</v>
      </c>
      <c r="E104" s="39">
        <f>SUM(E105:E110)</f>
        <v>351795</v>
      </c>
      <c r="F104" s="39">
        <f>SUM(F105:F110)</f>
        <v>48400</v>
      </c>
      <c r="G104" s="39"/>
      <c r="H104" s="29"/>
    </row>
    <row r="105" spans="1:9" ht="47.25" customHeight="1">
      <c r="A105" s="54"/>
      <c r="B105" s="55"/>
      <c r="C105" s="76">
        <v>750</v>
      </c>
      <c r="D105" s="102" t="s">
        <v>510</v>
      </c>
      <c r="E105" s="29">
        <v>37660</v>
      </c>
      <c r="F105" s="29">
        <f>32000</f>
        <v>32000</v>
      </c>
      <c r="G105" s="29"/>
      <c r="H105" s="39" t="s">
        <v>416</v>
      </c>
      <c r="I105" t="s">
        <v>416</v>
      </c>
    </row>
    <row r="106" spans="1:8" ht="16.5" customHeight="1">
      <c r="A106" s="54"/>
      <c r="B106" s="55"/>
      <c r="C106" s="76">
        <v>830</v>
      </c>
      <c r="D106" s="101" t="s">
        <v>462</v>
      </c>
      <c r="E106" s="29">
        <v>309174</v>
      </c>
      <c r="F106" s="29">
        <f>13000</f>
        <v>13000</v>
      </c>
      <c r="G106" s="29"/>
      <c r="H106" s="39"/>
    </row>
    <row r="107" spans="1:8" ht="16.5" customHeight="1">
      <c r="A107" s="54"/>
      <c r="B107" s="55"/>
      <c r="C107" s="76">
        <v>870</v>
      </c>
      <c r="D107" s="101" t="s">
        <v>524</v>
      </c>
      <c r="E107" s="29">
        <v>933</v>
      </c>
      <c r="F107" s="29"/>
      <c r="G107" s="29"/>
      <c r="H107" s="39"/>
    </row>
    <row r="108" spans="1:8" ht="16.5" customHeight="1">
      <c r="A108" s="54"/>
      <c r="B108" s="55"/>
      <c r="C108" s="76">
        <v>920</v>
      </c>
      <c r="D108" s="101" t="s">
        <v>479</v>
      </c>
      <c r="E108" s="29">
        <v>2721</v>
      </c>
      <c r="F108" s="29">
        <f>2000+500</f>
        <v>2500</v>
      </c>
      <c r="G108" s="29"/>
      <c r="H108" s="29"/>
    </row>
    <row r="109" spans="1:8" ht="16.5" customHeight="1">
      <c r="A109" s="54"/>
      <c r="B109" s="55"/>
      <c r="C109" s="76">
        <v>960</v>
      </c>
      <c r="D109" s="102" t="s">
        <v>537</v>
      </c>
      <c r="E109" s="29">
        <v>360</v>
      </c>
      <c r="F109" s="29"/>
      <c r="G109" s="29"/>
      <c r="H109" s="29"/>
    </row>
    <row r="110" spans="1:8" ht="16.5" customHeight="1">
      <c r="A110" s="54"/>
      <c r="B110" s="55"/>
      <c r="C110" s="76">
        <v>970</v>
      </c>
      <c r="D110" s="101" t="s">
        <v>463</v>
      </c>
      <c r="E110" s="29">
        <v>947</v>
      </c>
      <c r="F110" s="29">
        <f>900</f>
        <v>900</v>
      </c>
      <c r="G110" s="29"/>
      <c r="H110" s="29"/>
    </row>
    <row r="111" spans="1:8" ht="18" customHeight="1">
      <c r="A111" s="54"/>
      <c r="B111" s="138">
        <v>80114</v>
      </c>
      <c r="C111" s="139"/>
      <c r="D111" s="259" t="s">
        <v>534</v>
      </c>
      <c r="E111" s="128">
        <f>SUM(E112:E113)</f>
        <v>535</v>
      </c>
      <c r="F111" s="128">
        <f>SUM(F113)</f>
        <v>500</v>
      </c>
      <c r="G111" s="128"/>
      <c r="H111" s="128"/>
    </row>
    <row r="112" spans="1:8" ht="16.5" customHeight="1">
      <c r="A112" s="54"/>
      <c r="B112" s="138"/>
      <c r="C112" s="76">
        <v>870</v>
      </c>
      <c r="D112" s="101" t="s">
        <v>524</v>
      </c>
      <c r="E112" s="129">
        <v>80</v>
      </c>
      <c r="F112" s="129"/>
      <c r="G112" s="129"/>
      <c r="H112" s="129"/>
    </row>
    <row r="113" spans="1:10" ht="16.5" customHeight="1">
      <c r="A113" s="54"/>
      <c r="B113" s="55"/>
      <c r="C113" s="76">
        <v>920</v>
      </c>
      <c r="D113" s="101" t="s">
        <v>479</v>
      </c>
      <c r="E113" s="29">
        <v>455</v>
      </c>
      <c r="F113" s="29">
        <v>500</v>
      </c>
      <c r="G113" s="29"/>
      <c r="H113" s="39"/>
      <c r="J113" t="s">
        <v>416</v>
      </c>
    </row>
    <row r="114" spans="1:8" ht="16.5" customHeight="1">
      <c r="A114" s="54"/>
      <c r="B114" s="126">
        <v>80148</v>
      </c>
      <c r="C114" s="127"/>
      <c r="D114" s="352" t="s">
        <v>43</v>
      </c>
      <c r="E114" s="128"/>
      <c r="F114" s="128">
        <f>SUM(F115:F116)</f>
        <v>859643</v>
      </c>
      <c r="G114" s="128"/>
      <c r="H114" s="128"/>
    </row>
    <row r="115" spans="1:8" ht="45.75" customHeight="1">
      <c r="A115" s="54"/>
      <c r="B115" s="55"/>
      <c r="C115" s="76">
        <v>750</v>
      </c>
      <c r="D115" s="102" t="s">
        <v>510</v>
      </c>
      <c r="E115" s="29"/>
      <c r="F115" s="29">
        <f>1000</f>
        <v>1000</v>
      </c>
      <c r="G115" s="29"/>
      <c r="H115" s="39"/>
    </row>
    <row r="116" spans="1:8" ht="16.5" customHeight="1">
      <c r="A116" s="54"/>
      <c r="B116" s="55"/>
      <c r="C116" s="76">
        <v>830</v>
      </c>
      <c r="D116" s="101" t="s">
        <v>462</v>
      </c>
      <c r="E116" s="29"/>
      <c r="F116" s="29">
        <f>127000+140000+591643</f>
        <v>858643</v>
      </c>
      <c r="G116" s="29"/>
      <c r="H116" s="39"/>
    </row>
    <row r="117" spans="1:8" ht="16.5" customHeight="1">
      <c r="A117" s="54"/>
      <c r="B117" s="56">
        <v>80195</v>
      </c>
      <c r="C117" s="62"/>
      <c r="D117" s="100" t="s">
        <v>409</v>
      </c>
      <c r="E117" s="39">
        <f>SUM(E118:E119)</f>
        <v>576037</v>
      </c>
      <c r="F117" s="39" t="s">
        <v>416</v>
      </c>
      <c r="G117" s="39"/>
      <c r="H117" s="29"/>
    </row>
    <row r="118" spans="1:8" ht="26.25" customHeight="1">
      <c r="A118" s="54"/>
      <c r="B118" s="55"/>
      <c r="C118" s="76">
        <v>2030</v>
      </c>
      <c r="D118" s="102" t="s">
        <v>521</v>
      </c>
      <c r="E118" s="29">
        <v>353037</v>
      </c>
      <c r="F118" s="39"/>
      <c r="G118" s="39"/>
      <c r="H118" s="39"/>
    </row>
    <row r="119" spans="1:8" ht="40.5" customHeight="1" thickBot="1">
      <c r="A119" s="57"/>
      <c r="B119" s="58"/>
      <c r="C119" s="581">
        <v>6030</v>
      </c>
      <c r="D119" s="102" t="s">
        <v>258</v>
      </c>
      <c r="E119" s="41">
        <v>223000</v>
      </c>
      <c r="F119" s="43"/>
      <c r="G119" s="43"/>
      <c r="H119" s="43"/>
    </row>
    <row r="120" spans="1:8" ht="16.5" customHeight="1" thickBot="1">
      <c r="A120" s="110">
        <v>851</v>
      </c>
      <c r="B120" s="111"/>
      <c r="C120" s="112"/>
      <c r="D120" s="253" t="s">
        <v>413</v>
      </c>
      <c r="E120" s="113">
        <f>SUM(E121)</f>
        <v>410000</v>
      </c>
      <c r="F120" s="113">
        <f>SUM(F121)</f>
        <v>410000</v>
      </c>
      <c r="G120" s="358"/>
      <c r="H120" s="120"/>
    </row>
    <row r="121" spans="1:8" ht="16.5" customHeight="1">
      <c r="A121" s="51"/>
      <c r="B121" s="52">
        <v>85154</v>
      </c>
      <c r="C121" s="53"/>
      <c r="D121" s="252" t="s">
        <v>425</v>
      </c>
      <c r="E121" s="40">
        <f>SUM(E122:E122)</f>
        <v>410000</v>
      </c>
      <c r="F121" s="40">
        <f>SUM(F122)</f>
        <v>410000</v>
      </c>
      <c r="G121" s="40"/>
      <c r="H121" s="42"/>
    </row>
    <row r="122" spans="1:8" ht="16.5" customHeight="1" thickBot="1">
      <c r="A122" s="54"/>
      <c r="B122" s="55"/>
      <c r="C122" s="76">
        <v>480</v>
      </c>
      <c r="D122" s="102" t="s">
        <v>522</v>
      </c>
      <c r="E122" s="29">
        <v>410000</v>
      </c>
      <c r="F122" s="29">
        <v>410000</v>
      </c>
      <c r="G122" s="29"/>
      <c r="H122" s="39"/>
    </row>
    <row r="123" spans="1:8" ht="16.5" customHeight="1" thickBot="1">
      <c r="A123" s="110">
        <v>852</v>
      </c>
      <c r="B123" s="111"/>
      <c r="C123" s="112"/>
      <c r="D123" s="253" t="s">
        <v>497</v>
      </c>
      <c r="E123" s="113">
        <f>SUM(E124+E126+E132+E135+E139+E144+E146)</f>
        <v>13437105</v>
      </c>
      <c r="F123" s="113">
        <f>SUM(F124+F126+F132+F135+F139+F146)</f>
        <v>13588001</v>
      </c>
      <c r="G123" s="358"/>
      <c r="H123" s="120">
        <f>SUM(H124+H126+H132+H135+H139+H146)</f>
        <v>12568000</v>
      </c>
    </row>
    <row r="124" spans="1:8" ht="16.5" customHeight="1">
      <c r="A124" s="91"/>
      <c r="B124" s="88">
        <v>85203</v>
      </c>
      <c r="C124" s="89"/>
      <c r="D124" s="260" t="s">
        <v>532</v>
      </c>
      <c r="E124" s="28">
        <f>SUM(E125:E125)</f>
        <v>300000</v>
      </c>
      <c r="F124" s="28">
        <f>SUM(F125:F125)</f>
        <v>245000</v>
      </c>
      <c r="G124" s="28"/>
      <c r="H124" s="28"/>
    </row>
    <row r="125" spans="1:8" ht="16.5" customHeight="1">
      <c r="A125" s="86"/>
      <c r="B125" s="87"/>
      <c r="C125" s="76">
        <v>830</v>
      </c>
      <c r="D125" s="101" t="s">
        <v>462</v>
      </c>
      <c r="E125" s="132">
        <v>300000</v>
      </c>
      <c r="F125" s="132">
        <v>245000</v>
      </c>
      <c r="G125" s="132"/>
      <c r="H125" s="132"/>
    </row>
    <row r="126" spans="1:11" ht="39.75" customHeight="1">
      <c r="A126" s="91"/>
      <c r="B126" s="88">
        <v>85212</v>
      </c>
      <c r="C126" s="89"/>
      <c r="D126" s="261" t="s">
        <v>8</v>
      </c>
      <c r="E126" s="28">
        <f>SUM(E127:E131)</f>
        <v>10573300</v>
      </c>
      <c r="F126" s="28">
        <f>SUM(F127:F131)</f>
        <v>11664990</v>
      </c>
      <c r="G126" s="28"/>
      <c r="H126" s="28">
        <f>SUM(H130)</f>
        <v>11648490</v>
      </c>
      <c r="K126" t="s">
        <v>416</v>
      </c>
    </row>
    <row r="127" spans="1:8" ht="24" customHeight="1">
      <c r="A127" s="91"/>
      <c r="B127" s="88"/>
      <c r="C127" s="196">
        <v>900</v>
      </c>
      <c r="D127" s="102" t="s">
        <v>51</v>
      </c>
      <c r="E127" s="125">
        <v>1000</v>
      </c>
      <c r="F127" s="125">
        <v>300</v>
      </c>
      <c r="G127" s="125"/>
      <c r="H127" s="125"/>
    </row>
    <row r="128" spans="1:8" ht="17.25" customHeight="1">
      <c r="A128" s="91"/>
      <c r="B128" s="88"/>
      <c r="C128" s="196">
        <v>920</v>
      </c>
      <c r="D128" s="101" t="s">
        <v>479</v>
      </c>
      <c r="E128" s="125">
        <v>300</v>
      </c>
      <c r="F128" s="125">
        <v>200</v>
      </c>
      <c r="G128" s="125"/>
      <c r="H128" s="125"/>
    </row>
    <row r="129" spans="1:8" ht="17.25" customHeight="1">
      <c r="A129" s="91"/>
      <c r="B129" s="88"/>
      <c r="C129" s="130">
        <v>970</v>
      </c>
      <c r="D129" s="102" t="s">
        <v>463</v>
      </c>
      <c r="E129" s="125">
        <v>12000</v>
      </c>
      <c r="F129" s="125">
        <v>10000</v>
      </c>
      <c r="G129" s="125"/>
      <c r="H129" s="125"/>
    </row>
    <row r="130" spans="1:8" ht="37.5" customHeight="1">
      <c r="A130" s="86"/>
      <c r="B130" s="88"/>
      <c r="C130" s="90">
        <v>2010</v>
      </c>
      <c r="D130" s="102" t="s">
        <v>539</v>
      </c>
      <c r="E130" s="46">
        <v>10550000</v>
      </c>
      <c r="F130" s="46">
        <v>11648490</v>
      </c>
      <c r="G130" s="46"/>
      <c r="H130" s="46">
        <v>11648490</v>
      </c>
    </row>
    <row r="131" spans="1:8" ht="27" customHeight="1">
      <c r="A131" s="91"/>
      <c r="B131" s="88"/>
      <c r="C131" s="90">
        <v>2910</v>
      </c>
      <c r="D131" s="102" t="s">
        <v>9</v>
      </c>
      <c r="E131" s="195">
        <v>10000</v>
      </c>
      <c r="F131" s="195">
        <v>6000</v>
      </c>
      <c r="G131" s="195"/>
      <c r="H131" s="195"/>
    </row>
    <row r="132" spans="1:8" ht="45.75" customHeight="1">
      <c r="A132" s="51"/>
      <c r="B132" s="52">
        <v>85213</v>
      </c>
      <c r="C132" s="80"/>
      <c r="D132" s="31" t="s">
        <v>266</v>
      </c>
      <c r="E132" s="40">
        <f>SUM(E133:E134)</f>
        <v>76300</v>
      </c>
      <c r="F132" s="40">
        <f>SUM(F133)</f>
        <v>79510</v>
      </c>
      <c r="G132" s="40"/>
      <c r="H132" s="40">
        <f>SUM(H133)</f>
        <v>79510</v>
      </c>
    </row>
    <row r="133" spans="1:8" ht="39" customHeight="1">
      <c r="A133" s="54"/>
      <c r="B133" s="55"/>
      <c r="C133" s="76">
        <v>2010</v>
      </c>
      <c r="D133" s="102" t="s">
        <v>539</v>
      </c>
      <c r="E133" s="29">
        <v>75600</v>
      </c>
      <c r="F133" s="29">
        <v>79510</v>
      </c>
      <c r="G133" s="29"/>
      <c r="H133" s="29">
        <v>79510</v>
      </c>
    </row>
    <row r="134" spans="1:8" ht="27.75" customHeight="1">
      <c r="A134" s="54"/>
      <c r="B134" s="55"/>
      <c r="C134" s="90">
        <v>2910</v>
      </c>
      <c r="D134" s="102" t="s">
        <v>9</v>
      </c>
      <c r="E134" s="29">
        <v>700</v>
      </c>
      <c r="F134" s="29"/>
      <c r="G134" s="29"/>
      <c r="H134" s="29"/>
    </row>
    <row r="135" spans="1:8" ht="27" customHeight="1">
      <c r="A135" s="54"/>
      <c r="B135" s="56">
        <v>85214</v>
      </c>
      <c r="C135" s="76"/>
      <c r="D135" s="106" t="s">
        <v>535</v>
      </c>
      <c r="E135" s="39">
        <f>SUM(E136:E138)</f>
        <v>1018900</v>
      </c>
      <c r="F135" s="39">
        <f>SUM(F136:F138)</f>
        <v>1101055</v>
      </c>
      <c r="G135" s="39"/>
      <c r="H135" s="39">
        <f>SUM(H136)</f>
        <v>840000</v>
      </c>
    </row>
    <row r="136" spans="1:8" ht="35.25" customHeight="1">
      <c r="A136" s="54"/>
      <c r="B136" s="55"/>
      <c r="C136" s="76">
        <v>2010</v>
      </c>
      <c r="D136" s="102" t="s">
        <v>539</v>
      </c>
      <c r="E136" s="29">
        <v>755000</v>
      </c>
      <c r="F136" s="29">
        <v>840000</v>
      </c>
      <c r="G136" s="29"/>
      <c r="H136" s="29">
        <v>840000</v>
      </c>
    </row>
    <row r="137" spans="1:8" ht="25.5" customHeight="1">
      <c r="A137" s="54"/>
      <c r="B137" s="55"/>
      <c r="C137" s="76">
        <v>2030</v>
      </c>
      <c r="D137" s="102" t="s">
        <v>521</v>
      </c>
      <c r="E137" s="29">
        <v>257900</v>
      </c>
      <c r="F137" s="29">
        <v>251055</v>
      </c>
      <c r="G137" s="29"/>
      <c r="H137" s="29"/>
    </row>
    <row r="138" spans="1:8" ht="25.5" customHeight="1">
      <c r="A138" s="54"/>
      <c r="B138" s="55"/>
      <c r="C138" s="90">
        <v>2910</v>
      </c>
      <c r="D138" s="102" t="s">
        <v>9</v>
      </c>
      <c r="E138" s="29">
        <v>6000</v>
      </c>
      <c r="F138" s="29">
        <v>10000</v>
      </c>
      <c r="G138" s="29"/>
      <c r="H138" s="29"/>
    </row>
    <row r="139" spans="1:11" ht="16.5" customHeight="1">
      <c r="A139" s="54"/>
      <c r="B139" s="56">
        <v>85219</v>
      </c>
      <c r="C139" s="76"/>
      <c r="D139" s="100" t="s">
        <v>440</v>
      </c>
      <c r="E139" s="39">
        <f>SUM(E140:E143)</f>
        <v>566290</v>
      </c>
      <c r="F139" s="39">
        <f>SUM(F140:F143)</f>
        <v>497446</v>
      </c>
      <c r="G139" s="39"/>
      <c r="H139" s="39">
        <f>SUM(H140:H143)</f>
        <v>0</v>
      </c>
      <c r="K139" t="s">
        <v>416</v>
      </c>
    </row>
    <row r="140" spans="1:8" ht="16.5" customHeight="1">
      <c r="A140" s="57"/>
      <c r="B140" s="79"/>
      <c r="C140" s="76">
        <v>830</v>
      </c>
      <c r="D140" s="101" t="s">
        <v>462</v>
      </c>
      <c r="E140" s="41">
        <v>29000</v>
      </c>
      <c r="F140" s="41">
        <f>5000+15000</f>
        <v>20000</v>
      </c>
      <c r="G140" s="41"/>
      <c r="H140" s="43"/>
    </row>
    <row r="141" spans="1:8" ht="16.5" customHeight="1">
      <c r="A141" s="57"/>
      <c r="B141" s="79"/>
      <c r="C141" s="77">
        <v>920</v>
      </c>
      <c r="D141" s="232" t="s">
        <v>479</v>
      </c>
      <c r="E141" s="41">
        <v>15000</v>
      </c>
      <c r="F141" s="41">
        <v>10000</v>
      </c>
      <c r="G141" s="41"/>
      <c r="H141" s="43"/>
    </row>
    <row r="142" spans="1:8" ht="16.5" customHeight="1">
      <c r="A142" s="57"/>
      <c r="B142" s="79"/>
      <c r="C142" s="76">
        <v>970</v>
      </c>
      <c r="D142" s="101" t="s">
        <v>463</v>
      </c>
      <c r="E142" s="41">
        <v>6400</v>
      </c>
      <c r="F142" s="41">
        <v>3000</v>
      </c>
      <c r="G142" s="41"/>
      <c r="H142" s="43"/>
    </row>
    <row r="143" spans="1:8" ht="24" customHeight="1">
      <c r="A143" s="57"/>
      <c r="B143" s="58"/>
      <c r="C143" s="77">
        <v>2030</v>
      </c>
      <c r="D143" s="102" t="s">
        <v>521</v>
      </c>
      <c r="E143" s="41">
        <v>515890</v>
      </c>
      <c r="F143" s="41">
        <v>464446</v>
      </c>
      <c r="G143" s="41"/>
      <c r="H143" s="41"/>
    </row>
    <row r="144" spans="1:8" ht="18.75" customHeight="1">
      <c r="A144" s="57"/>
      <c r="B144" s="247">
        <v>85278</v>
      </c>
      <c r="C144" s="248"/>
      <c r="D144" s="106" t="s">
        <v>11</v>
      </c>
      <c r="E144" s="249">
        <f>SUM(E145)</f>
        <v>5862</v>
      </c>
      <c r="F144" s="249"/>
      <c r="G144" s="249"/>
      <c r="H144" s="249"/>
    </row>
    <row r="145" spans="1:8" ht="36.75" customHeight="1">
      <c r="A145" s="57"/>
      <c r="B145" s="58"/>
      <c r="C145" s="76">
        <v>2010</v>
      </c>
      <c r="D145" s="102" t="s">
        <v>539</v>
      </c>
      <c r="E145" s="41">
        <v>5862</v>
      </c>
      <c r="F145" s="41"/>
      <c r="G145" s="41"/>
      <c r="H145" s="41"/>
    </row>
    <row r="146" spans="1:8" ht="16.5" customHeight="1">
      <c r="A146" s="54"/>
      <c r="B146" s="56">
        <v>85295</v>
      </c>
      <c r="C146" s="62"/>
      <c r="D146" s="100" t="s">
        <v>409</v>
      </c>
      <c r="E146" s="39">
        <f>SUM(E147:E147)</f>
        <v>896453</v>
      </c>
      <c r="F146" s="39">
        <f>SUM(F147:F147)</f>
        <v>0</v>
      </c>
      <c r="G146" s="39"/>
      <c r="H146" s="29"/>
    </row>
    <row r="147" spans="1:8" ht="27" customHeight="1" thickBot="1">
      <c r="A147" s="57"/>
      <c r="B147" s="58"/>
      <c r="C147" s="77">
        <v>2030</v>
      </c>
      <c r="D147" s="102" t="s">
        <v>521</v>
      </c>
      <c r="E147" s="41">
        <v>896453</v>
      </c>
      <c r="F147" s="41"/>
      <c r="G147" s="41"/>
      <c r="H147" s="41"/>
    </row>
    <row r="148" spans="1:9" ht="21.75" customHeight="1" thickBot="1">
      <c r="A148" s="110">
        <v>853</v>
      </c>
      <c r="B148" s="111"/>
      <c r="C148" s="112"/>
      <c r="D148" s="254" t="s">
        <v>501</v>
      </c>
      <c r="E148" s="113">
        <f>+E149+E151</f>
        <v>87400</v>
      </c>
      <c r="F148" s="113">
        <f>+F149</f>
        <v>13788</v>
      </c>
      <c r="G148" s="358"/>
      <c r="H148" s="120">
        <f>+H149</f>
        <v>0</v>
      </c>
      <c r="I148" t="s">
        <v>416</v>
      </c>
    </row>
    <row r="149" spans="1:8" ht="15" customHeight="1">
      <c r="A149" s="51"/>
      <c r="B149" s="52">
        <v>85305</v>
      </c>
      <c r="C149" s="53"/>
      <c r="D149" s="252" t="s">
        <v>414</v>
      </c>
      <c r="E149" s="40">
        <f>SUM(E150)</f>
        <v>11400</v>
      </c>
      <c r="F149" s="40">
        <f>SUM(F150)</f>
        <v>13788</v>
      </c>
      <c r="G149" s="40"/>
      <c r="H149" s="29"/>
    </row>
    <row r="150" spans="1:52" s="3" customFormat="1" ht="16.5" customHeight="1">
      <c r="A150" s="54"/>
      <c r="B150" s="55"/>
      <c r="C150" s="76">
        <v>830</v>
      </c>
      <c r="D150" s="101" t="s">
        <v>462</v>
      </c>
      <c r="E150" s="29">
        <v>11400</v>
      </c>
      <c r="F150" s="135">
        <v>13788</v>
      </c>
      <c r="G150" s="135"/>
      <c r="H150" s="47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</row>
    <row r="151" spans="1:8" s="6" customFormat="1" ht="16.5" customHeight="1">
      <c r="A151" s="54"/>
      <c r="B151" s="56">
        <v>85334</v>
      </c>
      <c r="C151" s="76"/>
      <c r="D151" s="100" t="s">
        <v>259</v>
      </c>
      <c r="E151" s="39">
        <f>SUM(E152)</f>
        <v>76000</v>
      </c>
      <c r="F151" s="47"/>
      <c r="G151" s="47"/>
      <c r="H151" s="47"/>
    </row>
    <row r="152" spans="1:8" s="6" customFormat="1" ht="37.5" customHeight="1" thickBot="1">
      <c r="A152" s="57"/>
      <c r="B152" s="58"/>
      <c r="C152" s="77">
        <v>2020</v>
      </c>
      <c r="D152" s="256" t="s">
        <v>260</v>
      </c>
      <c r="E152" s="41">
        <v>76000</v>
      </c>
      <c r="F152" s="583"/>
      <c r="G152" s="583"/>
      <c r="H152" s="584"/>
    </row>
    <row r="153" spans="1:8" ht="14.25" customHeight="1" thickBot="1">
      <c r="A153" s="110">
        <v>854</v>
      </c>
      <c r="B153" s="111"/>
      <c r="C153" s="112" t="s">
        <v>456</v>
      </c>
      <c r="D153" s="254" t="s">
        <v>441</v>
      </c>
      <c r="E153" s="113">
        <f>SUM(E154+E156)</f>
        <v>328950</v>
      </c>
      <c r="F153" s="113">
        <f>SUM(F154+F156)</f>
        <v>0</v>
      </c>
      <c r="G153" s="358"/>
      <c r="H153" s="120"/>
    </row>
    <row r="154" spans="1:8" ht="13.5" customHeight="1">
      <c r="A154" s="64"/>
      <c r="B154" s="56">
        <v>85415</v>
      </c>
      <c r="C154" s="62"/>
      <c r="D154" s="106" t="s">
        <v>461</v>
      </c>
      <c r="E154" s="39">
        <f>SUM(E155)</f>
        <v>307950</v>
      </c>
      <c r="F154" s="39">
        <f>SUM(F155)</f>
        <v>0</v>
      </c>
      <c r="G154" s="39"/>
      <c r="H154" s="39"/>
    </row>
    <row r="155" spans="1:9" ht="27" customHeight="1">
      <c r="A155" s="64"/>
      <c r="B155" s="55"/>
      <c r="C155" s="76">
        <v>2030</v>
      </c>
      <c r="D155" s="102" t="s">
        <v>521</v>
      </c>
      <c r="E155" s="29">
        <v>307950</v>
      </c>
      <c r="F155" s="29"/>
      <c r="G155" s="29"/>
      <c r="H155" s="29"/>
      <c r="I155" t="s">
        <v>416</v>
      </c>
    </row>
    <row r="156" spans="1:8" ht="15.75" customHeight="1">
      <c r="A156" s="64"/>
      <c r="B156" s="126">
        <v>85495</v>
      </c>
      <c r="C156" s="127"/>
      <c r="D156" s="106" t="s">
        <v>409</v>
      </c>
      <c r="E156" s="128">
        <f>SUM(E157)</f>
        <v>21000</v>
      </c>
      <c r="F156" s="128">
        <f>SUM(F157)</f>
        <v>0</v>
      </c>
      <c r="G156" s="128"/>
      <c r="H156" s="128"/>
    </row>
    <row r="157" spans="1:8" ht="39" customHeight="1" thickBot="1">
      <c r="A157" s="65"/>
      <c r="B157" s="58"/>
      <c r="C157" s="133">
        <v>2010</v>
      </c>
      <c r="D157" s="256" t="s">
        <v>539</v>
      </c>
      <c r="E157" s="41">
        <v>21000</v>
      </c>
      <c r="F157" s="41"/>
      <c r="G157" s="41"/>
      <c r="H157" s="41"/>
    </row>
    <row r="158" spans="1:9" ht="24" customHeight="1" thickBot="1">
      <c r="A158" s="110">
        <v>900</v>
      </c>
      <c r="B158" s="111"/>
      <c r="C158" s="112"/>
      <c r="D158" s="254" t="s">
        <v>544</v>
      </c>
      <c r="E158" s="113">
        <f>SUM(+E159)</f>
        <v>686002</v>
      </c>
      <c r="F158" s="113">
        <f>SUM(+F159)</f>
        <v>558702</v>
      </c>
      <c r="G158" s="113"/>
      <c r="H158" s="113">
        <f>SUM(+H159)</f>
        <v>0</v>
      </c>
      <c r="I158" t="s">
        <v>416</v>
      </c>
    </row>
    <row r="159" spans="1:8" ht="16.5" customHeight="1">
      <c r="A159" s="54"/>
      <c r="B159" s="56">
        <v>90095</v>
      </c>
      <c r="C159" s="62"/>
      <c r="D159" s="100" t="s">
        <v>409</v>
      </c>
      <c r="E159" s="39">
        <f>SUM(E160:E163)</f>
        <v>686002</v>
      </c>
      <c r="F159" s="39">
        <f>SUM(F160:F163)</f>
        <v>558702</v>
      </c>
      <c r="G159" s="39"/>
      <c r="H159" s="39"/>
    </row>
    <row r="160" spans="1:8" ht="16.5" customHeight="1">
      <c r="A160" s="54"/>
      <c r="B160" s="55"/>
      <c r="C160" s="77">
        <v>690</v>
      </c>
      <c r="D160" s="256" t="s">
        <v>464</v>
      </c>
      <c r="E160" s="41">
        <v>62000</v>
      </c>
      <c r="F160" s="29">
        <v>60000</v>
      </c>
      <c r="G160" s="29"/>
      <c r="H160" s="39"/>
    </row>
    <row r="161" spans="1:8" ht="17.25" customHeight="1">
      <c r="A161" s="54"/>
      <c r="B161" s="55"/>
      <c r="C161" s="76">
        <v>740</v>
      </c>
      <c r="D161" s="102" t="s">
        <v>488</v>
      </c>
      <c r="E161" s="29">
        <v>604502</v>
      </c>
      <c r="F161" s="29">
        <v>488702</v>
      </c>
      <c r="G161" s="29"/>
      <c r="H161" s="39"/>
    </row>
    <row r="162" spans="1:8" ht="18.75" customHeight="1">
      <c r="A162" s="54"/>
      <c r="B162" s="55"/>
      <c r="C162" s="76">
        <v>910</v>
      </c>
      <c r="D162" s="102" t="s">
        <v>538</v>
      </c>
      <c r="E162" s="29">
        <v>10000</v>
      </c>
      <c r="F162" s="29">
        <v>10000</v>
      </c>
      <c r="G162" s="29"/>
      <c r="H162" s="39"/>
    </row>
    <row r="163" spans="1:9" ht="18.75" customHeight="1" thickBot="1">
      <c r="A163" s="57"/>
      <c r="B163" s="58"/>
      <c r="C163" s="77">
        <v>960</v>
      </c>
      <c r="D163" s="256" t="s">
        <v>537</v>
      </c>
      <c r="E163" s="41">
        <v>9500</v>
      </c>
      <c r="F163" s="143"/>
      <c r="G163" s="143"/>
      <c r="H163" s="144"/>
      <c r="I163" t="s">
        <v>416</v>
      </c>
    </row>
    <row r="164" spans="1:8" ht="16.5" customHeight="1" thickBot="1">
      <c r="A164" s="197">
        <v>926</v>
      </c>
      <c r="B164" s="198"/>
      <c r="C164" s="199"/>
      <c r="D164" s="262" t="s">
        <v>420</v>
      </c>
      <c r="E164" s="142">
        <f>SUM(E165)</f>
        <v>4188</v>
      </c>
      <c r="F164" s="142">
        <f>SUM(F165)</f>
        <v>0</v>
      </c>
      <c r="G164" s="359"/>
      <c r="H164" s="204"/>
    </row>
    <row r="165" spans="1:8" ht="16.5" customHeight="1">
      <c r="A165" s="51"/>
      <c r="B165" s="200">
        <v>92695</v>
      </c>
      <c r="C165" s="201"/>
      <c r="D165" s="255" t="s">
        <v>409</v>
      </c>
      <c r="E165" s="202">
        <f>SUM(E166:E167)</f>
        <v>4188</v>
      </c>
      <c r="F165" s="202">
        <f>SUM(F166)</f>
        <v>0</v>
      </c>
      <c r="G165" s="202"/>
      <c r="H165" s="203"/>
    </row>
    <row r="166" spans="1:10" ht="47.25" customHeight="1">
      <c r="A166" s="54"/>
      <c r="B166" s="55"/>
      <c r="C166" s="76">
        <v>750</v>
      </c>
      <c r="D166" s="102" t="s">
        <v>510</v>
      </c>
      <c r="E166" s="339">
        <v>4107</v>
      </c>
      <c r="F166" s="339"/>
      <c r="G166" s="339"/>
      <c r="H166" s="340"/>
      <c r="J166" t="s">
        <v>416</v>
      </c>
    </row>
    <row r="167" spans="1:8" ht="27" customHeight="1" thickBot="1">
      <c r="A167" s="337"/>
      <c r="B167" s="61"/>
      <c r="C167" s="90">
        <v>2910</v>
      </c>
      <c r="D167" s="102" t="s">
        <v>9</v>
      </c>
      <c r="E167" s="338">
        <v>81</v>
      </c>
      <c r="F167" s="338"/>
      <c r="G167" s="338"/>
      <c r="H167" s="341"/>
    </row>
    <row r="168" spans="1:8" ht="18.75" customHeight="1" thickBot="1">
      <c r="A168" s="136"/>
      <c r="B168" s="121"/>
      <c r="C168" s="122"/>
      <c r="D168" s="121" t="s">
        <v>484</v>
      </c>
      <c r="E168" s="342">
        <f>SUM(E164+E158+E153+E148+E123+E120+E90+E77+E46+E41+E36+E28+E25+E13+E16+E6)</f>
        <v>71839705.21</v>
      </c>
      <c r="F168" s="123">
        <f>SUM(F164+F158+F153+F148+F123+F120+F90+F77+F46+F41+F36+F28+F25+F16+F13+F6)</f>
        <v>70039750</v>
      </c>
      <c r="G168" s="123">
        <f>SUM(G164+G158+G153+G148+G123+G120+G90+G77+G46+G41+G36+G28+G25+G16+G13+G6)</f>
        <v>1808200</v>
      </c>
      <c r="H168" s="137">
        <f>SUM(H158+H153+H148+H123+H120+H90+H77+H46+H41+H36+H28+H25+H13+H16+H6)</f>
        <v>12783313</v>
      </c>
    </row>
    <row r="171" spans="6:7" ht="12.75">
      <c r="F171" s="263"/>
      <c r="G171" s="263"/>
    </row>
    <row r="172" spans="6:8" ht="12.75">
      <c r="F172" s="263"/>
      <c r="G172" s="263"/>
      <c r="H172" s="27" t="s">
        <v>416</v>
      </c>
    </row>
    <row r="173" spans="6:7" ht="12.75">
      <c r="F173" s="263"/>
      <c r="G173" s="263"/>
    </row>
    <row r="174" spans="6:7" ht="12.75">
      <c r="F174" s="184"/>
      <c r="G174" s="184"/>
    </row>
    <row r="175" ht="12.75">
      <c r="F175" s="94" t="s">
        <v>416</v>
      </c>
    </row>
  </sheetData>
  <sheetProtection/>
  <mergeCells count="9">
    <mergeCell ref="A2:H2"/>
    <mergeCell ref="A1:D1"/>
    <mergeCell ref="G3:H3"/>
    <mergeCell ref="F3:F4"/>
    <mergeCell ref="E3:E4"/>
    <mergeCell ref="D3:D4"/>
    <mergeCell ref="C3:C4"/>
    <mergeCell ref="B3:B4"/>
    <mergeCell ref="A3:A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66">
      <selection activeCell="F90" sqref="F90"/>
    </sheetView>
  </sheetViews>
  <sheetFormatPr defaultColWidth="9.00390625" defaultRowHeight="12.75"/>
  <cols>
    <col min="1" max="1" width="4.75390625" style="4" customWidth="1"/>
    <col min="2" max="2" width="6.00390625" style="2" customWidth="1"/>
    <col min="3" max="3" width="32.625" style="38" customWidth="1"/>
    <col min="4" max="4" width="10.875" style="27" bestFit="1" customWidth="1"/>
    <col min="5" max="5" width="8.625" style="27" customWidth="1"/>
    <col min="6" max="6" width="9.875" style="27" customWidth="1"/>
    <col min="7" max="7" width="10.125" style="27" customWidth="1"/>
    <col min="8" max="8" width="9.25390625" style="27" customWidth="1"/>
    <col min="9" max="9" width="9.125" style="27" customWidth="1"/>
    <col min="10" max="10" width="8.625" style="27" customWidth="1"/>
    <col min="11" max="11" width="9.625" style="27" customWidth="1"/>
    <col min="12" max="12" width="9.25390625" style="1" customWidth="1"/>
    <col min="13" max="16384" width="9.125" style="1" customWidth="1"/>
  </cols>
  <sheetData>
    <row r="1" spans="1:3" ht="50.25" customHeight="1">
      <c r="A1" s="803" t="s">
        <v>277</v>
      </c>
      <c r="B1" s="804"/>
      <c r="C1" s="804"/>
    </row>
    <row r="2" spans="1:11" ht="18.75" customHeight="1" thickBot="1">
      <c r="A2" s="802" t="s">
        <v>44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</row>
    <row r="3" spans="1:12" ht="14.25" customHeight="1">
      <c r="A3" s="818" t="s">
        <v>406</v>
      </c>
      <c r="B3" s="821" t="s">
        <v>407</v>
      </c>
      <c r="C3" s="815" t="s">
        <v>408</v>
      </c>
      <c r="D3" s="795" t="s">
        <v>4</v>
      </c>
      <c r="E3" s="796"/>
      <c r="F3" s="812" t="s">
        <v>38</v>
      </c>
      <c r="G3" s="805" t="s">
        <v>470</v>
      </c>
      <c r="H3" s="806"/>
      <c r="I3" s="806"/>
      <c r="J3" s="807"/>
      <c r="K3" s="799" t="s">
        <v>476</v>
      </c>
      <c r="L3" s="792" t="s">
        <v>495</v>
      </c>
    </row>
    <row r="4" spans="1:12" ht="12.75" customHeight="1">
      <c r="A4" s="819"/>
      <c r="B4" s="822"/>
      <c r="C4" s="816"/>
      <c r="D4" s="797"/>
      <c r="E4" s="798"/>
      <c r="F4" s="813"/>
      <c r="G4" s="808" t="s">
        <v>426</v>
      </c>
      <c r="H4" s="810" t="s">
        <v>469</v>
      </c>
      <c r="I4" s="810"/>
      <c r="J4" s="811"/>
      <c r="K4" s="800"/>
      <c r="L4" s="793"/>
    </row>
    <row r="5" spans="1:12" ht="23.25" customHeight="1" thickBot="1">
      <c r="A5" s="820"/>
      <c r="B5" s="823"/>
      <c r="C5" s="817"/>
      <c r="D5" s="235" t="s">
        <v>525</v>
      </c>
      <c r="E5" s="71" t="s">
        <v>489</v>
      </c>
      <c r="F5" s="814"/>
      <c r="G5" s="809"/>
      <c r="H5" s="70" t="s">
        <v>477</v>
      </c>
      <c r="I5" s="70" t="s">
        <v>496</v>
      </c>
      <c r="J5" s="71" t="s">
        <v>427</v>
      </c>
      <c r="K5" s="801"/>
      <c r="L5" s="794"/>
    </row>
    <row r="6" spans="1:12" s="8" customFormat="1" ht="14.25" customHeight="1">
      <c r="A6" s="13">
        <v>10</v>
      </c>
      <c r="B6" s="14"/>
      <c r="C6" s="30" t="s">
        <v>442</v>
      </c>
      <c r="D6" s="345">
        <f>SUM(D7:D9)</f>
        <v>167841.21</v>
      </c>
      <c r="E6" s="210">
        <f>SUM(E7+E9)</f>
        <v>130000</v>
      </c>
      <c r="F6" s="353">
        <f>SUM(F7:F9)</f>
        <v>104715</v>
      </c>
      <c r="G6" s="208">
        <f>SUM(G7:G9)</f>
        <v>71715</v>
      </c>
      <c r="H6" s="208">
        <f>SUM(H7:H9)</f>
        <v>0</v>
      </c>
      <c r="I6" s="209"/>
      <c r="J6" s="210"/>
      <c r="K6" s="211">
        <f>SUM(K7+K9)</f>
        <v>33000</v>
      </c>
      <c r="L6" s="212">
        <f>SUM(L7+L9)</f>
        <v>0</v>
      </c>
    </row>
    <row r="7" spans="1:12" ht="16.5" customHeight="1">
      <c r="A7" s="11"/>
      <c r="B7" s="12">
        <v>1010</v>
      </c>
      <c r="C7" s="31" t="s">
        <v>472</v>
      </c>
      <c r="D7" s="214">
        <v>0</v>
      </c>
      <c r="E7" s="213">
        <v>130000</v>
      </c>
      <c r="F7" s="236">
        <f>SUM(G7+K7+L7)</f>
        <v>33000</v>
      </c>
      <c r="G7" s="225"/>
      <c r="H7" s="105"/>
      <c r="I7" s="105"/>
      <c r="J7" s="213"/>
      <c r="K7" s="214">
        <v>33000</v>
      </c>
      <c r="L7" s="215"/>
    </row>
    <row r="8" spans="1:12" ht="14.25" customHeight="1">
      <c r="A8" s="11"/>
      <c r="B8" s="12">
        <v>1030</v>
      </c>
      <c r="C8" s="31" t="s">
        <v>494</v>
      </c>
      <c r="D8" s="214">
        <v>9065</v>
      </c>
      <c r="E8" s="213"/>
      <c r="F8" s="236">
        <f>SUM(G8+K8+L8)</f>
        <v>9715</v>
      </c>
      <c r="G8" s="225">
        <v>9715</v>
      </c>
      <c r="H8" s="105"/>
      <c r="I8" s="105"/>
      <c r="J8" s="213"/>
      <c r="K8" s="214"/>
      <c r="L8" s="215"/>
    </row>
    <row r="9" spans="1:12" s="6" customFormat="1" ht="14.25" customHeight="1">
      <c r="A9" s="11"/>
      <c r="B9" s="12">
        <v>1095</v>
      </c>
      <c r="C9" s="32" t="s">
        <v>409</v>
      </c>
      <c r="D9" s="344">
        <v>158776.21</v>
      </c>
      <c r="E9" s="213"/>
      <c r="F9" s="236">
        <f>SUM(G9+K9+L9)</f>
        <v>62000</v>
      </c>
      <c r="G9" s="225">
        <v>62000</v>
      </c>
      <c r="H9" s="105"/>
      <c r="I9" s="105"/>
      <c r="J9" s="213"/>
      <c r="K9" s="214"/>
      <c r="L9" s="215"/>
    </row>
    <row r="10" spans="1:14" s="8" customFormat="1" ht="14.25" customHeight="1">
      <c r="A10" s="9">
        <v>600</v>
      </c>
      <c r="B10" s="10"/>
      <c r="C10" s="33" t="s">
        <v>432</v>
      </c>
      <c r="D10" s="218">
        <f>SUM(D11:D13)</f>
        <v>4132962</v>
      </c>
      <c r="E10" s="217">
        <f>SUM(E11:E13)</f>
        <v>2532000</v>
      </c>
      <c r="F10" s="237">
        <f>SUM(F11:F13)</f>
        <v>5937700</v>
      </c>
      <c r="G10" s="220">
        <f>SUM(G11+G13)</f>
        <v>3820700</v>
      </c>
      <c r="H10" s="216">
        <f>SUM(H11+H13)</f>
        <v>30000</v>
      </c>
      <c r="I10" s="216"/>
      <c r="J10" s="217"/>
      <c r="K10" s="218">
        <f>SUM(K11:K13)</f>
        <v>2117000</v>
      </c>
      <c r="L10" s="219">
        <f>SUM(L11+L13)</f>
        <v>0</v>
      </c>
      <c r="N10" s="8" t="s">
        <v>416</v>
      </c>
    </row>
    <row r="11" spans="1:12" ht="14.25" customHeight="1">
      <c r="A11" s="11"/>
      <c r="B11" s="12">
        <v>60004</v>
      </c>
      <c r="C11" s="32" t="s">
        <v>443</v>
      </c>
      <c r="D11" s="214">
        <v>1200000</v>
      </c>
      <c r="E11" s="213"/>
      <c r="F11" s="236">
        <f>SUM(G11+K11+L11)</f>
        <v>1150000</v>
      </c>
      <c r="G11" s="225">
        <v>1150000</v>
      </c>
      <c r="H11" s="105"/>
      <c r="I11" s="105"/>
      <c r="J11" s="213"/>
      <c r="K11" s="214"/>
      <c r="L11" s="215"/>
    </row>
    <row r="12" spans="1:12" ht="14.25" customHeight="1">
      <c r="A12" s="11"/>
      <c r="B12" s="12">
        <v>60014</v>
      </c>
      <c r="C12" s="32" t="s">
        <v>527</v>
      </c>
      <c r="D12" s="214">
        <v>400000</v>
      </c>
      <c r="E12" s="213"/>
      <c r="F12" s="236">
        <f>SUM(G12+K12+L12)</f>
        <v>0</v>
      </c>
      <c r="G12" s="225"/>
      <c r="H12" s="105"/>
      <c r="I12" s="105"/>
      <c r="J12" s="213"/>
      <c r="K12" s="214"/>
      <c r="L12" s="215"/>
    </row>
    <row r="13" spans="1:12" ht="14.25" customHeight="1">
      <c r="A13" s="11"/>
      <c r="B13" s="12">
        <v>60016</v>
      </c>
      <c r="C13" s="32" t="s">
        <v>422</v>
      </c>
      <c r="D13" s="214">
        <v>2532962</v>
      </c>
      <c r="E13" s="213">
        <v>2532000</v>
      </c>
      <c r="F13" s="236">
        <f>SUM(G13+K13+L13)</f>
        <v>4787700</v>
      </c>
      <c r="G13" s="225">
        <f>2299700+371000</f>
        <v>2670700</v>
      </c>
      <c r="H13" s="105">
        <v>30000</v>
      </c>
      <c r="I13" s="105"/>
      <c r="J13" s="213"/>
      <c r="K13" s="214">
        <v>2117000</v>
      </c>
      <c r="L13" s="215"/>
    </row>
    <row r="14" spans="1:12" s="8" customFormat="1" ht="14.25" customHeight="1">
      <c r="A14" s="9">
        <v>700</v>
      </c>
      <c r="B14" s="10"/>
      <c r="C14" s="33" t="s">
        <v>410</v>
      </c>
      <c r="D14" s="218">
        <f>SUM(D15:D16)</f>
        <v>1094047</v>
      </c>
      <c r="E14" s="217">
        <f>SUM(E15:E16)</f>
        <v>1929594</v>
      </c>
      <c r="F14" s="237">
        <f>SUM(F15:F16)</f>
        <v>1843000</v>
      </c>
      <c r="G14" s="220">
        <f>SUM(G15:G16)</f>
        <v>1150000</v>
      </c>
      <c r="H14" s="220">
        <f>SUM(H15:H15)</f>
        <v>0</v>
      </c>
      <c r="I14" s="216"/>
      <c r="J14" s="217"/>
      <c r="K14" s="218">
        <f>SUM(K15:K16)</f>
        <v>693000</v>
      </c>
      <c r="L14" s="219">
        <f>SUM(L15:L15)</f>
        <v>0</v>
      </c>
    </row>
    <row r="15" spans="1:12" ht="14.25" customHeight="1">
      <c r="A15" s="11"/>
      <c r="B15" s="12">
        <v>70005</v>
      </c>
      <c r="C15" s="31" t="s">
        <v>457</v>
      </c>
      <c r="D15" s="214">
        <v>300000</v>
      </c>
      <c r="E15" s="213">
        <v>353000</v>
      </c>
      <c r="F15" s="236">
        <f>SUM(G15+K15+L15)</f>
        <v>1093000</v>
      </c>
      <c r="G15" s="225">
        <v>400000</v>
      </c>
      <c r="H15" s="105"/>
      <c r="I15" s="105"/>
      <c r="J15" s="213"/>
      <c r="K15" s="214">
        <v>693000</v>
      </c>
      <c r="L15" s="215"/>
    </row>
    <row r="16" spans="1:12" ht="14.25" customHeight="1">
      <c r="A16" s="11"/>
      <c r="B16" s="12">
        <v>70095</v>
      </c>
      <c r="C16" s="32" t="s">
        <v>505</v>
      </c>
      <c r="D16" s="214">
        <v>794047</v>
      </c>
      <c r="E16" s="213">
        <v>1576594</v>
      </c>
      <c r="F16" s="236">
        <f>SUM(G16+K16+L16)</f>
        <v>750000</v>
      </c>
      <c r="G16" s="225">
        <v>750000</v>
      </c>
      <c r="H16" s="105"/>
      <c r="I16" s="105"/>
      <c r="J16" s="213"/>
      <c r="K16" s="214"/>
      <c r="L16" s="215"/>
    </row>
    <row r="17" spans="1:12" s="8" customFormat="1" ht="14.25" customHeight="1">
      <c r="A17" s="9">
        <v>710</v>
      </c>
      <c r="B17" s="10"/>
      <c r="C17" s="33" t="s">
        <v>444</v>
      </c>
      <c r="D17" s="218">
        <f aca="true" t="shared" si="0" ref="D17:K17">SUM(D18:D19)</f>
        <v>425500</v>
      </c>
      <c r="E17" s="217">
        <f t="shared" si="0"/>
        <v>0</v>
      </c>
      <c r="F17" s="237">
        <f t="shared" si="0"/>
        <v>550000</v>
      </c>
      <c r="G17" s="220">
        <f>SUM(G18:G19)</f>
        <v>550000</v>
      </c>
      <c r="H17" s="220">
        <f>SUM(H18:H19)</f>
        <v>70000</v>
      </c>
      <c r="I17" s="216"/>
      <c r="J17" s="217"/>
      <c r="K17" s="218">
        <f t="shared" si="0"/>
        <v>0</v>
      </c>
      <c r="L17" s="219"/>
    </row>
    <row r="18" spans="1:12" s="7" customFormat="1" ht="14.25" customHeight="1">
      <c r="A18" s="11"/>
      <c r="B18" s="12">
        <v>71004</v>
      </c>
      <c r="C18" s="31" t="s">
        <v>473</v>
      </c>
      <c r="D18" s="214">
        <v>405500</v>
      </c>
      <c r="E18" s="213"/>
      <c r="F18" s="236">
        <f>SUM(G18+K18+L18)</f>
        <v>520000</v>
      </c>
      <c r="G18" s="225">
        <v>520000</v>
      </c>
      <c r="H18" s="105">
        <v>70000</v>
      </c>
      <c r="I18" s="105"/>
      <c r="J18" s="213"/>
      <c r="K18" s="214"/>
      <c r="L18" s="221"/>
    </row>
    <row r="19" spans="1:12" ht="14.25" customHeight="1">
      <c r="A19" s="11"/>
      <c r="B19" s="12">
        <v>71035</v>
      </c>
      <c r="C19" s="32" t="s">
        <v>492</v>
      </c>
      <c r="D19" s="214">
        <v>20000</v>
      </c>
      <c r="E19" s="213">
        <v>0</v>
      </c>
      <c r="F19" s="236">
        <f>SUM(G19+K19+L19)</f>
        <v>30000</v>
      </c>
      <c r="G19" s="225">
        <v>30000</v>
      </c>
      <c r="H19" s="105"/>
      <c r="I19" s="105"/>
      <c r="J19" s="213"/>
      <c r="K19" s="214"/>
      <c r="L19" s="215"/>
    </row>
    <row r="20" spans="1:12" s="8" customFormat="1" ht="14.25" customHeight="1">
      <c r="A20" s="9">
        <v>750</v>
      </c>
      <c r="B20" s="10"/>
      <c r="C20" s="33" t="s">
        <v>434</v>
      </c>
      <c r="D20" s="218">
        <f>SUM(D21:D24)</f>
        <v>6225051</v>
      </c>
      <c r="E20" s="223">
        <f>SUM(E21:E24)</f>
        <v>135000</v>
      </c>
      <c r="F20" s="237">
        <f>SUM(F21:F24)</f>
        <v>6799455</v>
      </c>
      <c r="G20" s="220">
        <f>SUM(G21:G24)</f>
        <v>6654455</v>
      </c>
      <c r="H20" s="216">
        <f>SUM(H21:H24)</f>
        <v>4155295</v>
      </c>
      <c r="I20" s="216"/>
      <c r="J20" s="222">
        <f>SUM(J21:J24)</f>
        <v>0</v>
      </c>
      <c r="K20" s="218">
        <f>SUM(K21+K22+K23)</f>
        <v>145000</v>
      </c>
      <c r="L20" s="219"/>
    </row>
    <row r="21" spans="1:12" ht="14.25" customHeight="1">
      <c r="A21" s="11"/>
      <c r="B21" s="12">
        <v>75011</v>
      </c>
      <c r="C21" s="31" t="s">
        <v>460</v>
      </c>
      <c r="D21" s="214">
        <v>432667</v>
      </c>
      <c r="E21" s="213"/>
      <c r="F21" s="236">
        <f>SUM(G21+K21+L21)</f>
        <v>486208</v>
      </c>
      <c r="G21" s="225">
        <v>486208</v>
      </c>
      <c r="H21" s="105">
        <v>403708</v>
      </c>
      <c r="I21" s="105"/>
      <c r="J21" s="213"/>
      <c r="K21" s="214"/>
      <c r="L21" s="215"/>
    </row>
    <row r="22" spans="1:12" ht="22.5">
      <c r="A22" s="11"/>
      <c r="B22" s="12">
        <v>75022</v>
      </c>
      <c r="C22" s="31" t="s">
        <v>445</v>
      </c>
      <c r="D22" s="214">
        <v>361982</v>
      </c>
      <c r="E22" s="213">
        <v>0</v>
      </c>
      <c r="F22" s="236">
        <f>SUM(G22+K22+L22)</f>
        <v>387066</v>
      </c>
      <c r="G22" s="225">
        <v>387066</v>
      </c>
      <c r="H22" s="105"/>
      <c r="I22" s="105"/>
      <c r="J22" s="213"/>
      <c r="K22" s="214"/>
      <c r="L22" s="215"/>
    </row>
    <row r="23" spans="1:12" ht="22.5">
      <c r="A23" s="11"/>
      <c r="B23" s="12">
        <v>75023</v>
      </c>
      <c r="C23" s="31" t="s">
        <v>435</v>
      </c>
      <c r="D23" s="214">
        <v>4865230</v>
      </c>
      <c r="E23" s="213">
        <v>135000</v>
      </c>
      <c r="F23" s="236">
        <f>SUM(G23+K23+L23)</f>
        <v>5376181</v>
      </c>
      <c r="G23" s="225">
        <v>5231181</v>
      </c>
      <c r="H23" s="105">
        <v>3751587</v>
      </c>
      <c r="I23" s="105"/>
      <c r="J23" s="213"/>
      <c r="K23" s="214">
        <v>145000</v>
      </c>
      <c r="L23" s="215"/>
    </row>
    <row r="24" spans="1:12" ht="18.75" customHeight="1">
      <c r="A24" s="11"/>
      <c r="B24" s="12">
        <v>75075</v>
      </c>
      <c r="C24" s="31" t="s">
        <v>551</v>
      </c>
      <c r="D24" s="214">
        <v>565172</v>
      </c>
      <c r="E24" s="213"/>
      <c r="F24" s="236">
        <f>SUM(G24+K24+L24)</f>
        <v>550000</v>
      </c>
      <c r="G24" s="225">
        <v>550000</v>
      </c>
      <c r="H24" s="105"/>
      <c r="I24" s="105"/>
      <c r="J24" s="213"/>
      <c r="K24" s="214"/>
      <c r="L24" s="215"/>
    </row>
    <row r="25" spans="1:12" s="8" customFormat="1" ht="50.25" customHeight="1">
      <c r="A25" s="9">
        <v>751</v>
      </c>
      <c r="B25" s="10"/>
      <c r="C25" s="34" t="s">
        <v>446</v>
      </c>
      <c r="D25" s="218">
        <f>+D26+D27</f>
        <v>64896</v>
      </c>
      <c r="E25" s="217">
        <f aca="true" t="shared" si="1" ref="E25:K25">+E26</f>
        <v>0</v>
      </c>
      <c r="F25" s="237">
        <f t="shared" si="1"/>
        <v>5867</v>
      </c>
      <c r="G25" s="220">
        <f t="shared" si="1"/>
        <v>5867</v>
      </c>
      <c r="H25" s="220">
        <f t="shared" si="1"/>
        <v>5000</v>
      </c>
      <c r="I25" s="216"/>
      <c r="J25" s="217"/>
      <c r="K25" s="218">
        <f t="shared" si="1"/>
        <v>0</v>
      </c>
      <c r="L25" s="219"/>
    </row>
    <row r="26" spans="1:12" ht="26.25" customHeight="1">
      <c r="A26" s="11"/>
      <c r="B26" s="12">
        <v>75101</v>
      </c>
      <c r="C26" s="35" t="s">
        <v>471</v>
      </c>
      <c r="D26" s="214">
        <v>5690</v>
      </c>
      <c r="E26" s="213"/>
      <c r="F26" s="236">
        <f>SUM(G26+K26+L26)</f>
        <v>5867</v>
      </c>
      <c r="G26" s="225">
        <v>5867</v>
      </c>
      <c r="H26" s="105">
        <v>5000</v>
      </c>
      <c r="I26" s="105"/>
      <c r="J26" s="213"/>
      <c r="K26" s="214"/>
      <c r="L26" s="215"/>
    </row>
    <row r="27" spans="1:12" ht="17.25" customHeight="1">
      <c r="A27" s="11"/>
      <c r="B27" s="12">
        <v>75108</v>
      </c>
      <c r="C27" s="205" t="s">
        <v>40</v>
      </c>
      <c r="D27" s="214">
        <v>59206</v>
      </c>
      <c r="E27" s="213"/>
      <c r="F27" s="236"/>
      <c r="G27" s="225"/>
      <c r="H27" s="105"/>
      <c r="I27" s="105"/>
      <c r="J27" s="213"/>
      <c r="K27" s="214"/>
      <c r="L27" s="215"/>
    </row>
    <row r="28" spans="1:12" s="8" customFormat="1" ht="24.75" customHeight="1">
      <c r="A28" s="9">
        <v>754</v>
      </c>
      <c r="B28" s="10"/>
      <c r="C28" s="34" t="s">
        <v>447</v>
      </c>
      <c r="D28" s="218">
        <f>SUM(D30:D33)</f>
        <v>715198</v>
      </c>
      <c r="E28" s="217">
        <f>SUM(E29+E30+E31+E32)</f>
        <v>671600</v>
      </c>
      <c r="F28" s="237">
        <f aca="true" t="shared" si="2" ref="F28:K28">SUM(F30+F31+F32)</f>
        <v>1427568</v>
      </c>
      <c r="G28" s="220">
        <f>SUM(G30+G31+G32)</f>
        <v>717568</v>
      </c>
      <c r="H28" s="216">
        <f t="shared" si="2"/>
        <v>417193</v>
      </c>
      <c r="I28" s="216"/>
      <c r="J28" s="217"/>
      <c r="K28" s="223">
        <f t="shared" si="2"/>
        <v>710000</v>
      </c>
      <c r="L28" s="216">
        <f>SUM(L30:L32)</f>
        <v>0</v>
      </c>
    </row>
    <row r="29" spans="1:12" s="8" customFormat="1" ht="18" customHeight="1">
      <c r="A29" s="348"/>
      <c r="B29" s="207">
        <v>75405</v>
      </c>
      <c r="C29" s="349" t="s">
        <v>42</v>
      </c>
      <c r="D29" s="281"/>
      <c r="E29" s="282">
        <v>4500</v>
      </c>
      <c r="F29" s="350"/>
      <c r="G29" s="283"/>
      <c r="H29" s="284"/>
      <c r="I29" s="284"/>
      <c r="J29" s="282"/>
      <c r="K29" s="351"/>
      <c r="L29" s="284"/>
    </row>
    <row r="30" spans="1:12" s="6" customFormat="1" ht="14.25" customHeight="1">
      <c r="A30" s="11"/>
      <c r="B30" s="12">
        <v>75412</v>
      </c>
      <c r="C30" s="32" t="s">
        <v>423</v>
      </c>
      <c r="D30" s="214">
        <v>255955</v>
      </c>
      <c r="E30" s="213">
        <v>667100</v>
      </c>
      <c r="F30" s="236">
        <f>SUM(G30+K30+L30)</f>
        <v>919000</v>
      </c>
      <c r="G30" s="225">
        <v>264000</v>
      </c>
      <c r="H30" s="105">
        <v>32000</v>
      </c>
      <c r="I30" s="105"/>
      <c r="J30" s="213"/>
      <c r="K30" s="214">
        <v>655000</v>
      </c>
      <c r="L30" s="215"/>
    </row>
    <row r="31" spans="1:12" ht="14.25" customHeight="1">
      <c r="A31" s="11"/>
      <c r="B31" s="12">
        <v>75414</v>
      </c>
      <c r="C31" s="32" t="s">
        <v>417</v>
      </c>
      <c r="D31" s="214">
        <v>2550</v>
      </c>
      <c r="E31" s="213"/>
      <c r="F31" s="236">
        <f>SUM(G31+K31+L31)</f>
        <v>67000</v>
      </c>
      <c r="G31" s="225">
        <v>12000</v>
      </c>
      <c r="H31" s="105"/>
      <c r="I31" s="105"/>
      <c r="J31" s="213"/>
      <c r="K31" s="214">
        <v>55000</v>
      </c>
      <c r="L31" s="215"/>
    </row>
    <row r="32" spans="1:12" ht="14.25" customHeight="1">
      <c r="A32" s="11"/>
      <c r="B32" s="12">
        <v>75416</v>
      </c>
      <c r="C32" s="109" t="s">
        <v>482</v>
      </c>
      <c r="D32" s="214">
        <v>456056</v>
      </c>
      <c r="E32" s="213"/>
      <c r="F32" s="236">
        <f>SUM(G32+K32+L32)</f>
        <v>441568</v>
      </c>
      <c r="G32" s="225">
        <v>441568</v>
      </c>
      <c r="H32" s="105">
        <v>385193</v>
      </c>
      <c r="I32" s="105"/>
      <c r="J32" s="213"/>
      <c r="K32" s="214"/>
      <c r="L32" s="215"/>
    </row>
    <row r="33" spans="1:12" ht="14.25" customHeight="1">
      <c r="A33" s="11"/>
      <c r="B33" s="12">
        <v>75495</v>
      </c>
      <c r="C33" s="346" t="s">
        <v>409</v>
      </c>
      <c r="D33" s="214">
        <v>637</v>
      </c>
      <c r="E33" s="213"/>
      <c r="F33" s="236"/>
      <c r="G33" s="225"/>
      <c r="H33" s="225" t="s">
        <v>416</v>
      </c>
      <c r="I33" s="105"/>
      <c r="J33" s="213"/>
      <c r="K33" s="214"/>
      <c r="L33" s="215"/>
    </row>
    <row r="34" spans="1:12" s="6" customFormat="1" ht="60.75" customHeight="1">
      <c r="A34" s="81">
        <v>756</v>
      </c>
      <c r="B34" s="12"/>
      <c r="C34" s="108" t="s">
        <v>526</v>
      </c>
      <c r="D34" s="226">
        <f>SUM(D35)</f>
        <v>83000</v>
      </c>
      <c r="E34" s="238"/>
      <c r="F34" s="227">
        <f>SUM(F35)</f>
        <v>110000</v>
      </c>
      <c r="G34" s="224">
        <f>SUM(G35)</f>
        <v>110000</v>
      </c>
      <c r="H34" s="224">
        <f>SUM(H35)</f>
        <v>70000</v>
      </c>
      <c r="I34" s="105"/>
      <c r="J34" s="213"/>
      <c r="K34" s="214"/>
      <c r="L34" s="215"/>
    </row>
    <row r="35" spans="1:12" s="6" customFormat="1" ht="22.5" customHeight="1">
      <c r="A35" s="11"/>
      <c r="B35" s="12">
        <v>75647</v>
      </c>
      <c r="C35" s="107" t="s">
        <v>490</v>
      </c>
      <c r="D35" s="214">
        <v>83000</v>
      </c>
      <c r="E35" s="213"/>
      <c r="F35" s="236">
        <f>SUM(G35+K35+L35)</f>
        <v>110000</v>
      </c>
      <c r="G35" s="225">
        <v>110000</v>
      </c>
      <c r="H35" s="105">
        <v>70000</v>
      </c>
      <c r="I35" s="105"/>
      <c r="J35" s="213" t="s">
        <v>416</v>
      </c>
      <c r="K35" s="214"/>
      <c r="L35" s="215"/>
    </row>
    <row r="36" spans="1:12" s="6" customFormat="1" ht="15.75" customHeight="1">
      <c r="A36" s="9">
        <v>757</v>
      </c>
      <c r="B36" s="10"/>
      <c r="C36" s="33" t="s">
        <v>448</v>
      </c>
      <c r="D36" s="226">
        <f>SUM(D37:D38)</f>
        <v>289100</v>
      </c>
      <c r="E36" s="238"/>
      <c r="F36" s="227">
        <f>SUM(F37:F38)</f>
        <v>494380</v>
      </c>
      <c r="G36" s="224">
        <f>SUM(G37:G38)</f>
        <v>494380</v>
      </c>
      <c r="H36" s="105"/>
      <c r="I36" s="243">
        <f>SUM(I37:I38)</f>
        <v>494380</v>
      </c>
      <c r="J36" s="213"/>
      <c r="K36" s="214"/>
      <c r="L36" s="215"/>
    </row>
    <row r="37" spans="1:12" s="6" customFormat="1" ht="36.75" customHeight="1">
      <c r="A37" s="11"/>
      <c r="B37" s="12">
        <v>75702</v>
      </c>
      <c r="C37" s="31" t="s">
        <v>14</v>
      </c>
      <c r="D37" s="214">
        <v>289100</v>
      </c>
      <c r="E37" s="213"/>
      <c r="F37" s="236">
        <f>SUM(G37+K37+L37)</f>
        <v>270500</v>
      </c>
      <c r="G37" s="225">
        <v>270500</v>
      </c>
      <c r="H37" s="105"/>
      <c r="I37" s="105">
        <v>270500</v>
      </c>
      <c r="J37" s="213"/>
      <c r="K37" s="214"/>
      <c r="L37" s="215"/>
    </row>
    <row r="38" spans="1:12" s="6" customFormat="1" ht="36" customHeight="1">
      <c r="A38" s="11"/>
      <c r="B38" s="12">
        <v>75704</v>
      </c>
      <c r="C38" s="31" t="s">
        <v>504</v>
      </c>
      <c r="D38" s="214"/>
      <c r="E38" s="213"/>
      <c r="F38" s="236">
        <f>SUM(G38+K38+L38)</f>
        <v>223880</v>
      </c>
      <c r="G38" s="225">
        <v>223880</v>
      </c>
      <c r="H38" s="105"/>
      <c r="I38" s="105">
        <v>223880</v>
      </c>
      <c r="J38" s="213"/>
      <c r="K38" s="214"/>
      <c r="L38" s="215"/>
    </row>
    <row r="39" spans="1:12" s="8" customFormat="1" ht="12.75">
      <c r="A39" s="9">
        <v>758</v>
      </c>
      <c r="B39" s="10"/>
      <c r="C39" s="33" t="s">
        <v>418</v>
      </c>
      <c r="D39" s="218">
        <f>+D40+D41</f>
        <v>17960</v>
      </c>
      <c r="E39" s="217">
        <f>+E40+E41</f>
        <v>2086297</v>
      </c>
      <c r="F39" s="237">
        <f>+F40+F41</f>
        <v>100000</v>
      </c>
      <c r="G39" s="220">
        <f>+G40+G41</f>
        <v>100000</v>
      </c>
      <c r="H39" s="216"/>
      <c r="I39" s="216"/>
      <c r="J39" s="217"/>
      <c r="K39" s="218">
        <f>+K40+K41</f>
        <v>0</v>
      </c>
      <c r="L39" s="218">
        <f>+L40+L41</f>
        <v>0</v>
      </c>
    </row>
    <row r="40" spans="1:12" ht="22.5">
      <c r="A40" s="11"/>
      <c r="B40" s="12">
        <v>75809</v>
      </c>
      <c r="C40" s="31" t="s">
        <v>474</v>
      </c>
      <c r="D40" s="214"/>
      <c r="E40" s="213">
        <v>2086297</v>
      </c>
      <c r="F40" s="236">
        <f>SUM(G40+K40+L40)</f>
        <v>0</v>
      </c>
      <c r="G40" s="225"/>
      <c r="H40" s="105"/>
      <c r="I40" s="105"/>
      <c r="J40" s="213"/>
      <c r="K40" s="214"/>
      <c r="L40" s="215"/>
    </row>
    <row r="41" spans="1:12" ht="15" customHeight="1">
      <c r="A41" s="11"/>
      <c r="B41" s="12">
        <v>75818</v>
      </c>
      <c r="C41" s="32" t="s">
        <v>449</v>
      </c>
      <c r="D41" s="214">
        <v>17960</v>
      </c>
      <c r="E41" s="213"/>
      <c r="F41" s="236">
        <f>SUM(G41+K41+L41)</f>
        <v>100000</v>
      </c>
      <c r="G41" s="225">
        <v>100000</v>
      </c>
      <c r="H41" s="105"/>
      <c r="I41" s="105"/>
      <c r="J41" s="213"/>
      <c r="K41" s="214"/>
      <c r="L41" s="215"/>
    </row>
    <row r="42" spans="1:12" s="8" customFormat="1" ht="14.25" customHeight="1">
      <c r="A42" s="9">
        <v>801</v>
      </c>
      <c r="B42" s="10"/>
      <c r="C42" s="33" t="s">
        <v>450</v>
      </c>
      <c r="D42" s="218">
        <f>SUM(D43:D52)</f>
        <v>26896333</v>
      </c>
      <c r="E42" s="217">
        <f>SUM(E43:E52)</f>
        <v>1804677</v>
      </c>
      <c r="F42" s="237">
        <f>SUM(F43:F52)</f>
        <v>27966266</v>
      </c>
      <c r="G42" s="220">
        <f>SUM(G43:G52)</f>
        <v>26086766</v>
      </c>
      <c r="H42" s="216">
        <f>SUM(H43:H52)</f>
        <v>20305547</v>
      </c>
      <c r="I42" s="216"/>
      <c r="J42" s="217">
        <f>SUM(J43:J52)</f>
        <v>576586</v>
      </c>
      <c r="K42" s="218">
        <f>+K43+K44+K46+K48+K49+K52</f>
        <v>1879500</v>
      </c>
      <c r="L42" s="219"/>
    </row>
    <row r="43" spans="1:12" ht="14.25" customHeight="1">
      <c r="A43" s="11"/>
      <c r="B43" s="12">
        <v>80101</v>
      </c>
      <c r="C43" s="32" t="s">
        <v>438</v>
      </c>
      <c r="D43" s="214">
        <v>12391446</v>
      </c>
      <c r="E43" s="213">
        <v>1795221</v>
      </c>
      <c r="F43" s="236">
        <f aca="true" t="shared" si="3" ref="F43:F52">SUM(G43+K43+L43)</f>
        <v>13582897</v>
      </c>
      <c r="G43" s="225">
        <v>11703397</v>
      </c>
      <c r="H43" s="105">
        <v>9504983</v>
      </c>
      <c r="I43" s="105"/>
      <c r="J43" s="213">
        <v>343132</v>
      </c>
      <c r="K43" s="214">
        <v>1879500</v>
      </c>
      <c r="L43" s="215"/>
    </row>
    <row r="44" spans="1:12" ht="22.5" customHeight="1">
      <c r="A44" s="11"/>
      <c r="B44" s="12">
        <v>80103</v>
      </c>
      <c r="C44" s="31" t="s">
        <v>528</v>
      </c>
      <c r="D44" s="214">
        <v>903897</v>
      </c>
      <c r="E44" s="213"/>
      <c r="F44" s="236">
        <f t="shared" si="3"/>
        <v>930933</v>
      </c>
      <c r="G44" s="225">
        <v>930933</v>
      </c>
      <c r="H44" s="105">
        <v>631510</v>
      </c>
      <c r="I44" s="105"/>
      <c r="J44" s="213">
        <v>51573</v>
      </c>
      <c r="K44" s="214"/>
      <c r="L44" s="215"/>
    </row>
    <row r="45" spans="1:12" ht="15" customHeight="1">
      <c r="A45" s="11"/>
      <c r="B45" s="12">
        <v>80104</v>
      </c>
      <c r="C45" s="31" t="s">
        <v>498</v>
      </c>
      <c r="D45" s="214">
        <v>3758555</v>
      </c>
      <c r="E45" s="213">
        <v>9456</v>
      </c>
      <c r="F45" s="236">
        <f t="shared" si="3"/>
        <v>3666258</v>
      </c>
      <c r="G45" s="225">
        <v>3666258</v>
      </c>
      <c r="H45" s="105">
        <v>2696895</v>
      </c>
      <c r="I45" s="105"/>
      <c r="J45" s="213"/>
      <c r="K45" s="214"/>
      <c r="L45" s="215"/>
    </row>
    <row r="46" spans="1:12" ht="15.75" customHeight="1">
      <c r="A46" s="11"/>
      <c r="B46" s="12">
        <v>80110</v>
      </c>
      <c r="C46" s="32" t="s">
        <v>412</v>
      </c>
      <c r="D46" s="214">
        <v>7265902</v>
      </c>
      <c r="E46" s="213"/>
      <c r="F46" s="236">
        <f t="shared" si="3"/>
        <v>6590262</v>
      </c>
      <c r="G46" s="225">
        <v>6590262</v>
      </c>
      <c r="H46" s="105">
        <v>5375681</v>
      </c>
      <c r="I46" s="105"/>
      <c r="J46" s="213">
        <v>181881</v>
      </c>
      <c r="K46" s="214"/>
      <c r="L46" s="215"/>
    </row>
    <row r="47" spans="1:12" ht="15" customHeight="1">
      <c r="A47" s="11"/>
      <c r="B47" s="12">
        <v>80114</v>
      </c>
      <c r="C47" s="31" t="s">
        <v>13</v>
      </c>
      <c r="D47" s="214">
        <v>288182</v>
      </c>
      <c r="E47" s="213"/>
      <c r="F47" s="236">
        <f t="shared" si="3"/>
        <v>309441</v>
      </c>
      <c r="G47" s="225">
        <v>309441</v>
      </c>
      <c r="H47" s="105">
        <v>280701</v>
      </c>
      <c r="I47" s="105"/>
      <c r="J47" s="213"/>
      <c r="K47" s="214"/>
      <c r="L47" s="215"/>
    </row>
    <row r="48" spans="1:12" ht="14.25" customHeight="1">
      <c r="A48" s="11"/>
      <c r="B48" s="12">
        <v>80120</v>
      </c>
      <c r="C48" s="32" t="s">
        <v>439</v>
      </c>
      <c r="D48" s="214">
        <v>1527340</v>
      </c>
      <c r="E48" s="213"/>
      <c r="F48" s="236">
        <f t="shared" si="3"/>
        <v>1564715</v>
      </c>
      <c r="G48" s="225">
        <v>1564715</v>
      </c>
      <c r="H48" s="105">
        <v>1411100</v>
      </c>
      <c r="I48" s="105"/>
      <c r="J48" s="213"/>
      <c r="K48" s="214"/>
      <c r="L48" s="215"/>
    </row>
    <row r="49" spans="1:12" s="6" customFormat="1" ht="15" customHeight="1">
      <c r="A49" s="11"/>
      <c r="B49" s="12">
        <v>80130</v>
      </c>
      <c r="C49" s="32" t="s">
        <v>491</v>
      </c>
      <c r="D49" s="214">
        <v>295118</v>
      </c>
      <c r="E49" s="213" t="s">
        <v>416</v>
      </c>
      <c r="F49" s="236">
        <f t="shared" si="3"/>
        <v>125900</v>
      </c>
      <c r="G49" s="225">
        <v>125900</v>
      </c>
      <c r="H49" s="105">
        <v>77100</v>
      </c>
      <c r="I49" s="105"/>
      <c r="J49" s="213"/>
      <c r="K49" s="214"/>
      <c r="L49" s="215"/>
    </row>
    <row r="50" spans="1:12" s="6" customFormat="1" ht="14.25" customHeight="1">
      <c r="A50" s="11"/>
      <c r="B50" s="12">
        <v>80146</v>
      </c>
      <c r="C50" s="32" t="s">
        <v>529</v>
      </c>
      <c r="D50" s="214">
        <v>110956</v>
      </c>
      <c r="E50" s="213"/>
      <c r="F50" s="236">
        <f t="shared" si="3"/>
        <v>31387</v>
      </c>
      <c r="G50" s="225">
        <f>20195+11192</f>
        <v>31387</v>
      </c>
      <c r="H50" s="105">
        <f>20195</f>
        <v>20195</v>
      </c>
      <c r="I50" s="105"/>
      <c r="J50" s="213"/>
      <c r="K50" s="214"/>
      <c r="L50" s="215"/>
    </row>
    <row r="51" spans="1:12" s="6" customFormat="1" ht="14.25" customHeight="1">
      <c r="A51" s="11"/>
      <c r="B51" s="12">
        <v>80148</v>
      </c>
      <c r="C51" s="32" t="s">
        <v>43</v>
      </c>
      <c r="D51" s="214"/>
      <c r="E51" s="213"/>
      <c r="F51" s="236">
        <f t="shared" si="3"/>
        <v>1164473</v>
      </c>
      <c r="G51" s="225">
        <v>1164473</v>
      </c>
      <c r="H51" s="105">
        <v>307382</v>
      </c>
      <c r="I51" s="105" t="s">
        <v>416</v>
      </c>
      <c r="J51" s="213"/>
      <c r="K51" s="214"/>
      <c r="L51" s="215"/>
    </row>
    <row r="52" spans="1:12" s="6" customFormat="1" ht="14.25" customHeight="1">
      <c r="A52" s="11"/>
      <c r="B52" s="12">
        <v>80195</v>
      </c>
      <c r="C52" s="32" t="s">
        <v>409</v>
      </c>
      <c r="D52" s="214">
        <v>354937</v>
      </c>
      <c r="E52" s="213"/>
      <c r="F52" s="236">
        <f t="shared" si="3"/>
        <v>0</v>
      </c>
      <c r="G52" s="225"/>
      <c r="H52" s="105"/>
      <c r="I52" s="105"/>
      <c r="J52" s="213"/>
      <c r="K52" s="214"/>
      <c r="L52" s="215"/>
    </row>
    <row r="53" spans="1:12" s="8" customFormat="1" ht="15" customHeight="1">
      <c r="A53" s="9">
        <v>851</v>
      </c>
      <c r="B53" s="10"/>
      <c r="C53" s="33" t="s">
        <v>413</v>
      </c>
      <c r="D53" s="218">
        <f>SUM(D54:D55)</f>
        <v>423256</v>
      </c>
      <c r="E53" s="217">
        <f>+E55</f>
        <v>0</v>
      </c>
      <c r="F53" s="279">
        <f>SUM(G53+K53+L53)</f>
        <v>430000</v>
      </c>
      <c r="G53" s="220">
        <f>SUM(G54:G55)</f>
        <v>430000</v>
      </c>
      <c r="H53" s="218">
        <f>SUM(H54:H55)</f>
        <v>48200</v>
      </c>
      <c r="I53" s="218">
        <f>SUM(I54:I55)</f>
        <v>0</v>
      </c>
      <c r="J53" s="218">
        <f>SUM(J54:J55)</f>
        <v>164600</v>
      </c>
      <c r="K53" s="218">
        <f>+K55</f>
        <v>0</v>
      </c>
      <c r="L53" s="219"/>
    </row>
    <row r="54" spans="1:12" s="8" customFormat="1" ht="15" customHeight="1">
      <c r="A54" s="9"/>
      <c r="B54" s="207">
        <v>85153</v>
      </c>
      <c r="C54" s="280" t="s">
        <v>20</v>
      </c>
      <c r="D54" s="281">
        <v>20000</v>
      </c>
      <c r="E54" s="282"/>
      <c r="F54" s="236">
        <f>SUM(G54+K54+L54)</f>
        <v>20000</v>
      </c>
      <c r="G54" s="283">
        <v>20000</v>
      </c>
      <c r="H54" s="283"/>
      <c r="I54" s="284"/>
      <c r="J54" s="282">
        <v>12800</v>
      </c>
      <c r="K54" s="281"/>
      <c r="L54" s="285"/>
    </row>
    <row r="55" spans="1:12" s="6" customFormat="1" ht="15" customHeight="1">
      <c r="A55" s="11"/>
      <c r="B55" s="12">
        <v>85154</v>
      </c>
      <c r="C55" s="32" t="s">
        <v>425</v>
      </c>
      <c r="D55" s="214">
        <v>403256</v>
      </c>
      <c r="E55" s="213"/>
      <c r="F55" s="236">
        <f>SUM(G55+K55+L55)</f>
        <v>410000</v>
      </c>
      <c r="G55" s="225">
        <v>410000</v>
      </c>
      <c r="H55" s="105">
        <v>48200</v>
      </c>
      <c r="I55" s="105"/>
      <c r="J55" s="213">
        <v>151800</v>
      </c>
      <c r="K55" s="214"/>
      <c r="L55" s="215"/>
    </row>
    <row r="56" spans="1:12" s="8" customFormat="1" ht="15.75" customHeight="1">
      <c r="A56" s="9">
        <v>852</v>
      </c>
      <c r="B56" s="10"/>
      <c r="C56" s="33" t="s">
        <v>497</v>
      </c>
      <c r="D56" s="218">
        <f>SUM(D57:D64)</f>
        <v>16297526</v>
      </c>
      <c r="E56" s="217">
        <f>SUM(E57:E66)</f>
        <v>18100</v>
      </c>
      <c r="F56" s="237">
        <f>SUM(F57:F64)</f>
        <v>16518891</v>
      </c>
      <c r="G56" s="220">
        <f>SUM(G57:G64)</f>
        <v>16451891</v>
      </c>
      <c r="H56" s="216">
        <f>SUM(H57:H64)</f>
        <v>1380466</v>
      </c>
      <c r="I56" s="216"/>
      <c r="J56" s="217" t="s">
        <v>416</v>
      </c>
      <c r="K56" s="218">
        <f>SUM(K57:K66)</f>
        <v>67000</v>
      </c>
      <c r="L56" s="218">
        <f>SUM(L57:L66)</f>
        <v>0</v>
      </c>
    </row>
    <row r="57" spans="1:12" s="6" customFormat="1" ht="15.75" customHeight="1">
      <c r="A57" s="11"/>
      <c r="B57" s="12">
        <v>85203</v>
      </c>
      <c r="C57" s="32" t="s">
        <v>532</v>
      </c>
      <c r="D57" s="214">
        <v>566492</v>
      </c>
      <c r="E57" s="213">
        <v>6100</v>
      </c>
      <c r="F57" s="236">
        <f aca="true" t="shared" si="4" ref="F57:F62">SUM(G57+K57+L57)</f>
        <v>540000</v>
      </c>
      <c r="G57" s="225">
        <v>540000</v>
      </c>
      <c r="H57" s="105">
        <v>212150</v>
      </c>
      <c r="I57" s="105"/>
      <c r="J57" s="213"/>
      <c r="K57" s="214"/>
      <c r="L57" s="215"/>
    </row>
    <row r="58" spans="1:12" s="6" customFormat="1" ht="33" customHeight="1">
      <c r="A58" s="11"/>
      <c r="B58" s="12">
        <v>85212</v>
      </c>
      <c r="C58" s="93" t="s">
        <v>12</v>
      </c>
      <c r="D58" s="214">
        <v>10561000</v>
      </c>
      <c r="E58" s="213"/>
      <c r="F58" s="236">
        <f t="shared" si="4"/>
        <v>11654790</v>
      </c>
      <c r="G58" s="225">
        <v>11654790</v>
      </c>
      <c r="H58" s="105">
        <v>209730</v>
      </c>
      <c r="I58" s="105"/>
      <c r="J58" s="213" t="s">
        <v>416</v>
      </c>
      <c r="K58" s="214"/>
      <c r="L58" s="215"/>
    </row>
    <row r="59" spans="1:12" ht="69.75" customHeight="1">
      <c r="A59" s="11"/>
      <c r="B59" s="12">
        <v>85213</v>
      </c>
      <c r="C59" s="31" t="s">
        <v>266</v>
      </c>
      <c r="D59" s="214">
        <v>76300</v>
      </c>
      <c r="E59" s="213"/>
      <c r="F59" s="236">
        <f t="shared" si="4"/>
        <v>79510</v>
      </c>
      <c r="G59" s="225">
        <v>79510</v>
      </c>
      <c r="H59" s="105"/>
      <c r="I59" s="105"/>
      <c r="J59" s="213"/>
      <c r="K59" s="214"/>
      <c r="L59" s="215"/>
    </row>
    <row r="60" spans="1:12" s="6" customFormat="1" ht="23.25" customHeight="1">
      <c r="A60" s="11"/>
      <c r="B60" s="12">
        <v>85214</v>
      </c>
      <c r="C60" s="31" t="s">
        <v>530</v>
      </c>
      <c r="D60" s="214">
        <v>1724762</v>
      </c>
      <c r="E60" s="213">
        <v>0</v>
      </c>
      <c r="F60" s="236">
        <f t="shared" si="4"/>
        <v>1791055</v>
      </c>
      <c r="G60" s="225">
        <f>1651055+140000</f>
        <v>1791055</v>
      </c>
      <c r="H60" s="105"/>
      <c r="I60" s="105"/>
      <c r="J60" s="213"/>
      <c r="K60" s="214"/>
      <c r="L60" s="215"/>
    </row>
    <row r="61" spans="1:12" ht="16.5" customHeight="1">
      <c r="A61" s="11"/>
      <c r="B61" s="12">
        <v>85215</v>
      </c>
      <c r="C61" s="32" t="s">
        <v>415</v>
      </c>
      <c r="D61" s="214">
        <v>800000</v>
      </c>
      <c r="E61" s="213"/>
      <c r="F61" s="236">
        <f t="shared" si="4"/>
        <v>800000</v>
      </c>
      <c r="G61" s="225">
        <v>800000</v>
      </c>
      <c r="H61" s="105"/>
      <c r="I61" s="105"/>
      <c r="J61" s="213"/>
      <c r="K61" s="214"/>
      <c r="L61" s="215"/>
    </row>
    <row r="62" spans="1:12" ht="14.25" customHeight="1">
      <c r="A62" s="11"/>
      <c r="B62" s="12">
        <v>85219</v>
      </c>
      <c r="C62" s="32" t="s">
        <v>440</v>
      </c>
      <c r="D62" s="214">
        <v>1034250</v>
      </c>
      <c r="E62" s="213">
        <v>12000</v>
      </c>
      <c r="F62" s="236">
        <f t="shared" si="4"/>
        <v>1024806</v>
      </c>
      <c r="G62" s="225">
        <v>1019806</v>
      </c>
      <c r="H62" s="105">
        <v>915856</v>
      </c>
      <c r="I62" s="105"/>
      <c r="J62" s="213"/>
      <c r="K62" s="214">
        <v>5000</v>
      </c>
      <c r="L62" s="215"/>
    </row>
    <row r="63" spans="1:12" ht="14.25" customHeight="1">
      <c r="A63" s="11"/>
      <c r="B63" s="12">
        <v>85278</v>
      </c>
      <c r="C63" s="82" t="s">
        <v>11</v>
      </c>
      <c r="D63" s="214"/>
      <c r="E63" s="213"/>
      <c r="F63" s="236"/>
      <c r="G63" s="225"/>
      <c r="H63" s="105"/>
      <c r="I63" s="105"/>
      <c r="J63" s="213"/>
      <c r="K63" s="214"/>
      <c r="L63" s="215"/>
    </row>
    <row r="64" spans="1:12" ht="14.25" customHeight="1">
      <c r="A64" s="11"/>
      <c r="B64" s="12">
        <v>85295</v>
      </c>
      <c r="C64" s="82" t="s">
        <v>409</v>
      </c>
      <c r="D64" s="214">
        <v>1534722</v>
      </c>
      <c r="E64" s="213"/>
      <c r="F64" s="236">
        <f>SUM(G64+K64+L64)</f>
        <v>628730</v>
      </c>
      <c r="G64" s="225">
        <f>116730+450000</f>
        <v>566730</v>
      </c>
      <c r="H64" s="105">
        <v>42730</v>
      </c>
      <c r="I64" s="105"/>
      <c r="J64" s="213"/>
      <c r="K64" s="214">
        <v>62000</v>
      </c>
      <c r="L64" s="215"/>
    </row>
    <row r="65" spans="1:12" ht="24.75" customHeight="1">
      <c r="A65" s="81">
        <v>853</v>
      </c>
      <c r="B65" s="12"/>
      <c r="C65" s="84" t="s">
        <v>501</v>
      </c>
      <c r="D65" s="226">
        <f>SUM(D66:D68)</f>
        <v>236070</v>
      </c>
      <c r="E65" s="213"/>
      <c r="F65" s="227">
        <f>SUM(F66:F67)</f>
        <v>157329</v>
      </c>
      <c r="G65" s="224">
        <f>SUM(G66:G67)</f>
        <v>157329</v>
      </c>
      <c r="H65" s="224">
        <f>SUM(H66:H67)</f>
        <v>104980</v>
      </c>
      <c r="I65" s="246">
        <f>SUM(I66:I67)</f>
        <v>0</v>
      </c>
      <c r="J65" s="221">
        <f>SUM(J66:J67)</f>
        <v>28000</v>
      </c>
      <c r="K65" s="214"/>
      <c r="L65" s="215"/>
    </row>
    <row r="66" spans="1:12" ht="15.75" customHeight="1">
      <c r="A66" s="11"/>
      <c r="B66" s="12">
        <v>85305</v>
      </c>
      <c r="C66" s="83" t="s">
        <v>414</v>
      </c>
      <c r="D66" s="214">
        <v>131570</v>
      </c>
      <c r="E66" s="213"/>
      <c r="F66" s="236">
        <f>SUM(G66+K66+L66)</f>
        <v>127329</v>
      </c>
      <c r="G66" s="225">
        <v>127329</v>
      </c>
      <c r="H66" s="105">
        <v>104980</v>
      </c>
      <c r="I66" s="105"/>
      <c r="J66" s="213"/>
      <c r="K66" s="214"/>
      <c r="L66" s="215"/>
    </row>
    <row r="67" spans="1:12" ht="23.25" customHeight="1">
      <c r="A67" s="11"/>
      <c r="B67" s="12">
        <v>85311</v>
      </c>
      <c r="C67" s="107" t="s">
        <v>531</v>
      </c>
      <c r="D67" s="214">
        <v>28500</v>
      </c>
      <c r="E67" s="213"/>
      <c r="F67" s="236">
        <f>SUM(G67+K67+L67)</f>
        <v>30000</v>
      </c>
      <c r="G67" s="225">
        <v>30000</v>
      </c>
      <c r="H67" s="105"/>
      <c r="I67" s="105"/>
      <c r="J67" s="213">
        <v>28000</v>
      </c>
      <c r="K67" s="214"/>
      <c r="L67" s="215"/>
    </row>
    <row r="68" spans="1:12" ht="16.5" customHeight="1">
      <c r="A68" s="11"/>
      <c r="B68" s="12">
        <v>85334</v>
      </c>
      <c r="C68" s="107" t="s">
        <v>259</v>
      </c>
      <c r="D68" s="214">
        <v>76000</v>
      </c>
      <c r="E68" s="213"/>
      <c r="F68" s="236"/>
      <c r="G68" s="225"/>
      <c r="H68" s="225"/>
      <c r="I68" s="225"/>
      <c r="J68" s="585"/>
      <c r="K68" s="214"/>
      <c r="L68" s="215"/>
    </row>
    <row r="69" spans="1:12" s="8" customFormat="1" ht="12.75">
      <c r="A69" s="9">
        <v>854</v>
      </c>
      <c r="B69" s="10"/>
      <c r="C69" s="34" t="s">
        <v>441</v>
      </c>
      <c r="D69" s="218">
        <f>SUM(D70:D72)</f>
        <v>360719</v>
      </c>
      <c r="E69" s="217"/>
      <c r="F69" s="237">
        <f>SUM(F70:F72)</f>
        <v>29547</v>
      </c>
      <c r="G69" s="220">
        <f>SUM(G70:G72)</f>
        <v>29547</v>
      </c>
      <c r="H69" s="220">
        <f>SUM(H70:H72)</f>
        <v>12422</v>
      </c>
      <c r="I69" s="220">
        <f>SUM(I70:I72)</f>
        <v>0</v>
      </c>
      <c r="J69" s="220">
        <f>SUM(J70:J72)</f>
        <v>0</v>
      </c>
      <c r="K69" s="218"/>
      <c r="L69" s="219"/>
    </row>
    <row r="70" spans="1:12" s="8" customFormat="1" ht="15.75" customHeight="1">
      <c r="A70" s="9"/>
      <c r="B70" s="207">
        <v>85404</v>
      </c>
      <c r="C70" s="206" t="s">
        <v>10</v>
      </c>
      <c r="D70" s="239">
        <v>31769</v>
      </c>
      <c r="E70" s="217"/>
      <c r="F70" s="236">
        <f>SUM(G70+K70+L70)</f>
        <v>29547</v>
      </c>
      <c r="G70" s="283">
        <v>29547</v>
      </c>
      <c r="H70" s="284">
        <v>12422</v>
      </c>
      <c r="I70" s="284"/>
      <c r="J70" s="282"/>
      <c r="K70" s="218"/>
      <c r="L70" s="219"/>
    </row>
    <row r="71" spans="1:12" ht="15" customHeight="1">
      <c r="A71" s="11"/>
      <c r="B71" s="12">
        <v>85415</v>
      </c>
      <c r="C71" s="32" t="s">
        <v>461</v>
      </c>
      <c r="D71" s="214">
        <v>307950</v>
      </c>
      <c r="E71" s="213"/>
      <c r="F71" s="236">
        <f>SUM(G71+K71+L71)</f>
        <v>0</v>
      </c>
      <c r="G71" s="225"/>
      <c r="H71" s="105"/>
      <c r="I71" s="105"/>
      <c r="J71" s="213"/>
      <c r="K71" s="214"/>
      <c r="L71" s="215"/>
    </row>
    <row r="72" spans="1:12" ht="15.75" customHeight="1">
      <c r="A72" s="11"/>
      <c r="B72" s="12">
        <v>85495</v>
      </c>
      <c r="C72" s="82" t="s">
        <v>409</v>
      </c>
      <c r="D72" s="214">
        <v>21000</v>
      </c>
      <c r="E72" s="213"/>
      <c r="F72" s="236">
        <f>SUM(G72+K72+L72)</f>
        <v>0</v>
      </c>
      <c r="G72" s="225"/>
      <c r="H72" s="105"/>
      <c r="I72" s="105"/>
      <c r="J72" s="213"/>
      <c r="K72" s="214"/>
      <c r="L72" s="215"/>
    </row>
    <row r="73" spans="1:12" s="8" customFormat="1" ht="22.5">
      <c r="A73" s="9">
        <v>900</v>
      </c>
      <c r="B73" s="10"/>
      <c r="C73" s="34" t="s">
        <v>544</v>
      </c>
      <c r="D73" s="230">
        <f aca="true" t="shared" si="5" ref="D73:K73">SUM(D74:D78)</f>
        <v>3245431</v>
      </c>
      <c r="E73" s="229">
        <f t="shared" si="5"/>
        <v>3391157</v>
      </c>
      <c r="F73" s="240">
        <f t="shared" si="5"/>
        <v>8492599</v>
      </c>
      <c r="G73" s="244">
        <f>SUM(G74:G78)</f>
        <v>3355000</v>
      </c>
      <c r="H73" s="228">
        <f t="shared" si="5"/>
        <v>600000</v>
      </c>
      <c r="I73" s="228" t="s">
        <v>416</v>
      </c>
      <c r="J73" s="229"/>
      <c r="K73" s="230">
        <f t="shared" si="5"/>
        <v>5137599</v>
      </c>
      <c r="L73" s="219"/>
    </row>
    <row r="74" spans="1:12" ht="14.25" customHeight="1">
      <c r="A74" s="11"/>
      <c r="B74" s="12">
        <v>90001</v>
      </c>
      <c r="C74" s="31" t="s">
        <v>478</v>
      </c>
      <c r="D74" s="241">
        <v>0</v>
      </c>
      <c r="E74" s="213">
        <v>1886331</v>
      </c>
      <c r="F74" s="236">
        <f>SUM(G74+K74+L74)</f>
        <v>2941599</v>
      </c>
      <c r="G74" s="225"/>
      <c r="H74" s="105"/>
      <c r="I74" s="105"/>
      <c r="J74" s="213"/>
      <c r="K74" s="214">
        <v>2941599</v>
      </c>
      <c r="L74" s="215"/>
    </row>
    <row r="75" spans="1:12" ht="14.25" customHeight="1">
      <c r="A75" s="11"/>
      <c r="B75" s="12">
        <v>90003</v>
      </c>
      <c r="C75" s="32" t="s">
        <v>451</v>
      </c>
      <c r="D75" s="214">
        <v>1021000</v>
      </c>
      <c r="E75" s="213"/>
      <c r="F75" s="236">
        <f>SUM(G75+K75+L75)</f>
        <v>1015000</v>
      </c>
      <c r="G75" s="225">
        <v>1015000</v>
      </c>
      <c r="H75" s="105">
        <v>550000</v>
      </c>
      <c r="I75" s="105"/>
      <c r="J75" s="213"/>
      <c r="K75" s="214"/>
      <c r="L75" s="215"/>
    </row>
    <row r="76" spans="1:12" ht="14.25" customHeight="1">
      <c r="A76" s="11"/>
      <c r="B76" s="12">
        <v>90004</v>
      </c>
      <c r="C76" s="32" t="s">
        <v>458</v>
      </c>
      <c r="D76" s="214">
        <v>70000</v>
      </c>
      <c r="E76" s="213"/>
      <c r="F76" s="236">
        <f>SUM(G76+K76+L76)</f>
        <v>70000</v>
      </c>
      <c r="G76" s="225">
        <v>70000</v>
      </c>
      <c r="H76" s="105"/>
      <c r="I76" s="105"/>
      <c r="J76" s="213"/>
      <c r="K76" s="214"/>
      <c r="L76" s="215"/>
    </row>
    <row r="77" spans="1:12" ht="14.25" customHeight="1">
      <c r="A77" s="11"/>
      <c r="B77" s="12">
        <v>90015</v>
      </c>
      <c r="C77" s="32" t="s">
        <v>452</v>
      </c>
      <c r="D77" s="214">
        <v>1250000</v>
      </c>
      <c r="E77" s="213">
        <v>215000</v>
      </c>
      <c r="F77" s="236">
        <f>SUM(G77+K77+L77)</f>
        <v>1854000</v>
      </c>
      <c r="G77" s="225">
        <v>1370000</v>
      </c>
      <c r="H77" s="105"/>
      <c r="I77" s="105"/>
      <c r="J77" s="213"/>
      <c r="K77" s="214">
        <v>484000</v>
      </c>
      <c r="L77" s="215"/>
    </row>
    <row r="78" spans="1:12" ht="14.25" customHeight="1">
      <c r="A78" s="11"/>
      <c r="B78" s="12">
        <v>90095</v>
      </c>
      <c r="C78" s="32" t="s">
        <v>409</v>
      </c>
      <c r="D78" s="214">
        <v>904431</v>
      </c>
      <c r="E78" s="213">
        <v>1289826</v>
      </c>
      <c r="F78" s="236">
        <f>SUM(G78+K78+L78)</f>
        <v>2612000</v>
      </c>
      <c r="G78" s="225">
        <v>900000</v>
      </c>
      <c r="H78" s="105">
        <v>50000</v>
      </c>
      <c r="I78" s="105"/>
      <c r="J78" s="213"/>
      <c r="K78" s="214">
        <v>1712000</v>
      </c>
      <c r="L78" s="215"/>
    </row>
    <row r="79" spans="1:12" s="8" customFormat="1" ht="22.5">
      <c r="A79" s="9">
        <v>921</v>
      </c>
      <c r="B79" s="10"/>
      <c r="C79" s="34" t="s">
        <v>453</v>
      </c>
      <c r="D79" s="218">
        <f>SUM(D80:D82)</f>
        <v>1930100</v>
      </c>
      <c r="E79" s="217">
        <f>SUM(E80:E82)</f>
        <v>242780</v>
      </c>
      <c r="F79" s="237">
        <f aca="true" t="shared" si="6" ref="F79:K79">SUM(F80:F82)</f>
        <v>3433900</v>
      </c>
      <c r="G79" s="220">
        <f>SUM(G80:G82)</f>
        <v>2702900</v>
      </c>
      <c r="H79" s="231"/>
      <c r="I79" s="231"/>
      <c r="J79" s="217">
        <f t="shared" si="6"/>
        <v>2702900</v>
      </c>
      <c r="K79" s="218">
        <f t="shared" si="6"/>
        <v>731000</v>
      </c>
      <c r="L79" s="219"/>
    </row>
    <row r="80" spans="1:12" ht="14.25" customHeight="1">
      <c r="A80" s="11"/>
      <c r="B80" s="12">
        <v>92109</v>
      </c>
      <c r="C80" s="32" t="s">
        <v>454</v>
      </c>
      <c r="D80" s="214">
        <v>1177700</v>
      </c>
      <c r="E80" s="213">
        <v>242780</v>
      </c>
      <c r="F80" s="236">
        <f>SUM(G80+K80+L80)</f>
        <v>2728900</v>
      </c>
      <c r="G80" s="225">
        <v>1997900</v>
      </c>
      <c r="H80" s="101"/>
      <c r="I80" s="101"/>
      <c r="J80" s="213">
        <v>1997900</v>
      </c>
      <c r="K80" s="214">
        <v>731000</v>
      </c>
      <c r="L80" s="215"/>
    </row>
    <row r="81" spans="1:12" ht="14.25" customHeight="1">
      <c r="A81" s="11"/>
      <c r="B81" s="12">
        <v>92116</v>
      </c>
      <c r="C81" s="32" t="s">
        <v>424</v>
      </c>
      <c r="D81" s="214">
        <v>415000</v>
      </c>
      <c r="E81" s="213"/>
      <c r="F81" s="236">
        <f>SUM(G81+K81+L81)</f>
        <v>390000</v>
      </c>
      <c r="G81" s="225">
        <v>390000</v>
      </c>
      <c r="H81" s="101"/>
      <c r="I81" s="101" t="s">
        <v>416</v>
      </c>
      <c r="J81" s="213">
        <v>390000</v>
      </c>
      <c r="K81" s="214"/>
      <c r="L81" s="215"/>
    </row>
    <row r="82" spans="1:12" ht="14.25" customHeight="1">
      <c r="A82" s="11"/>
      <c r="B82" s="12">
        <v>92118</v>
      </c>
      <c r="C82" s="32" t="s">
        <v>455</v>
      </c>
      <c r="D82" s="214">
        <v>337400</v>
      </c>
      <c r="E82" s="213"/>
      <c r="F82" s="236">
        <f>SUM(G82+K82+L82)</f>
        <v>315000</v>
      </c>
      <c r="G82" s="225">
        <v>315000</v>
      </c>
      <c r="H82" s="101"/>
      <c r="I82" s="101"/>
      <c r="J82" s="213">
        <v>315000</v>
      </c>
      <c r="K82" s="214"/>
      <c r="L82" s="215"/>
    </row>
    <row r="83" spans="1:12" s="8" customFormat="1" ht="14.25" customHeight="1">
      <c r="A83" s="9">
        <v>926</v>
      </c>
      <c r="B83" s="10"/>
      <c r="C83" s="33" t="s">
        <v>420</v>
      </c>
      <c r="D83" s="218">
        <f>SUM(D84:D85)</f>
        <v>905000</v>
      </c>
      <c r="E83" s="217">
        <f>SUM(E84:E85)</f>
        <v>78000</v>
      </c>
      <c r="F83" s="237">
        <f>SUM(F84:F85)</f>
        <v>1017722</v>
      </c>
      <c r="G83" s="220">
        <f>SUM(G84:G85)</f>
        <v>896920</v>
      </c>
      <c r="H83" s="220">
        <f>SUM(H84:H85)</f>
        <v>25000</v>
      </c>
      <c r="I83" s="231"/>
      <c r="J83" s="222">
        <f>SUM(J84:J85)</f>
        <v>523820</v>
      </c>
      <c r="K83" s="218">
        <f>SUM(K84:K84)</f>
        <v>120802</v>
      </c>
      <c r="L83" s="219"/>
    </row>
    <row r="84" spans="1:12" ht="15.75" customHeight="1">
      <c r="A84" s="19"/>
      <c r="B84" s="20">
        <v>92605</v>
      </c>
      <c r="C84" s="36" t="s">
        <v>475</v>
      </c>
      <c r="D84" s="242">
        <v>575000</v>
      </c>
      <c r="E84" s="213">
        <v>78000</v>
      </c>
      <c r="F84" s="236">
        <f>SUM(G84+K84+L84)</f>
        <v>695802</v>
      </c>
      <c r="G84" s="225">
        <v>575000</v>
      </c>
      <c r="H84" s="105">
        <v>25000</v>
      </c>
      <c r="I84" s="101"/>
      <c r="J84" s="213">
        <v>201900</v>
      </c>
      <c r="K84" s="214">
        <v>120802</v>
      </c>
      <c r="L84" s="215">
        <v>0</v>
      </c>
    </row>
    <row r="85" spans="1:12" ht="14.25" customHeight="1" thickBot="1">
      <c r="A85" s="85"/>
      <c r="B85" s="20">
        <v>92695</v>
      </c>
      <c r="C85" s="36" t="s">
        <v>502</v>
      </c>
      <c r="D85" s="242">
        <v>330000</v>
      </c>
      <c r="E85" s="233"/>
      <c r="F85" s="354">
        <f>SUM(G85+K85+L85)</f>
        <v>321920</v>
      </c>
      <c r="G85" s="245">
        <v>321920</v>
      </c>
      <c r="H85" s="232"/>
      <c r="I85" s="232"/>
      <c r="J85" s="233">
        <v>321920</v>
      </c>
      <c r="K85" s="214"/>
      <c r="L85" s="215"/>
    </row>
    <row r="86" spans="1:12" s="7" customFormat="1" ht="15.75" customHeight="1" thickBot="1">
      <c r="A86" s="21"/>
      <c r="B86" s="22"/>
      <c r="C86" s="37" t="s">
        <v>419</v>
      </c>
      <c r="D86" s="347">
        <f>SUM(D83+D79+D73+D69+D65+D56+D53+D42+D39+D36+D34+D28+D25+D20+D17+D14+D10+D6)</f>
        <v>63509990.21</v>
      </c>
      <c r="E86" s="234">
        <f>SUM(E83+E79+E73+E69+E65+E56+E53+E42+E39+E36+E34+E28+E25+E20+E17+E14+E10+E6)</f>
        <v>13019205</v>
      </c>
      <c r="F86" s="234">
        <f>SUM(F83+F79+F73+F69+F65+F56+F53+F42+F39+F36+F34+F28+F25+F20+F17+F14+F10+F6)</f>
        <v>75418939</v>
      </c>
      <c r="G86" s="234">
        <f>SUM(G83+G79+G73+G69+G65+G56+G53+G42+G39+G36+G34+G28+G25+G20+G17+G14+G10+G6)</f>
        <v>63785038</v>
      </c>
      <c r="H86" s="234">
        <f>SUM(H83+H79+H73+H69+H65+H56+H53+H42+H39+H36+H34+H28+H25+H20+H17+H14+H10+H6)</f>
        <v>27224103</v>
      </c>
      <c r="I86" s="234">
        <f>I36</f>
        <v>494380</v>
      </c>
      <c r="J86" s="234">
        <f>J42+J53+J65+J79+J83</f>
        <v>3995906</v>
      </c>
      <c r="K86" s="234">
        <f>SUM(K83+K79+K73+K69+K65+K56+K53+K42+K39+K36+K34+K28+K25+K20+K17+K14+K10+K6)</f>
        <v>11633901</v>
      </c>
      <c r="L86" s="600">
        <f>SUM(L83+L79+L73+L69+L65+L56+L53+L42+L39+L36+L34+L28+L25+L20+L17+L14+L10+L6)</f>
        <v>0</v>
      </c>
    </row>
    <row r="87" spans="8:13" ht="12.75">
      <c r="H87" s="27" t="s">
        <v>416</v>
      </c>
      <c r="M87" s="1" t="s">
        <v>416</v>
      </c>
    </row>
    <row r="89" spans="7:12" ht="12.75">
      <c r="G89" s="27" t="s">
        <v>550</v>
      </c>
      <c r="L89" s="1" t="s">
        <v>416</v>
      </c>
    </row>
    <row r="92" ht="12.75">
      <c r="K92" s="27" t="s">
        <v>416</v>
      </c>
    </row>
  </sheetData>
  <sheetProtection/>
  <mergeCells count="12">
    <mergeCell ref="A1:C1"/>
    <mergeCell ref="G3:J3"/>
    <mergeCell ref="G4:G5"/>
    <mergeCell ref="H4:J4"/>
    <mergeCell ref="F3:F5"/>
    <mergeCell ref="C3:C5"/>
    <mergeCell ref="A3:A5"/>
    <mergeCell ref="B3:B5"/>
    <mergeCell ref="L3:L5"/>
    <mergeCell ref="D3:E4"/>
    <mergeCell ref="K3:K5"/>
    <mergeCell ref="A2:K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.875" style="0" customWidth="1"/>
    <col min="2" max="2" width="5.75390625" style="0" customWidth="1"/>
    <col min="3" max="3" width="33.625" style="0" customWidth="1"/>
    <col min="4" max="4" width="10.875" style="0" customWidth="1"/>
    <col min="5" max="5" width="10.375" style="0" customWidth="1"/>
    <col min="6" max="6" width="10.625" style="0" customWidth="1"/>
    <col min="7" max="7" width="10.25390625" style="0" customWidth="1"/>
  </cols>
  <sheetData>
    <row r="1" spans="1:3" ht="52.5" customHeight="1">
      <c r="A1" s="742" t="s">
        <v>278</v>
      </c>
      <c r="B1" s="742"/>
      <c r="C1" s="742"/>
    </row>
    <row r="2" spans="1:7" ht="32.25" customHeight="1">
      <c r="A2" s="825" t="s">
        <v>47</v>
      </c>
      <c r="B2" s="825"/>
      <c r="C2" s="825"/>
      <c r="D2" s="825"/>
      <c r="E2" s="825"/>
      <c r="F2" s="825"/>
      <c r="G2" s="825"/>
    </row>
    <row r="3" ht="13.5" thickBot="1"/>
    <row r="4" spans="1:8" ht="27" customHeight="1">
      <c r="A4" s="832" t="s">
        <v>428</v>
      </c>
      <c r="B4" s="830" t="s">
        <v>407</v>
      </c>
      <c r="C4" s="828" t="s">
        <v>408</v>
      </c>
      <c r="D4" s="834" t="s">
        <v>46</v>
      </c>
      <c r="E4" s="826" t="s">
        <v>421</v>
      </c>
      <c r="F4" s="827"/>
      <c r="G4" s="66" t="s">
        <v>431</v>
      </c>
      <c r="H4" s="1"/>
    </row>
    <row r="5" spans="1:7" ht="36.75" thickBot="1">
      <c r="A5" s="833"/>
      <c r="B5" s="831"/>
      <c r="C5" s="829"/>
      <c r="D5" s="835"/>
      <c r="E5" s="69" t="s">
        <v>429</v>
      </c>
      <c r="F5" s="67" t="s">
        <v>430</v>
      </c>
      <c r="G5" s="68"/>
    </row>
    <row r="6" spans="1:7" ht="12.75">
      <c r="A6" s="23">
        <v>750</v>
      </c>
      <c r="B6" s="23"/>
      <c r="C6" s="23" t="s">
        <v>434</v>
      </c>
      <c r="D6" s="40">
        <f>SUM(D7:D7)</f>
        <v>207396</v>
      </c>
      <c r="E6" s="40">
        <f>SUM(E7:E7)</f>
        <v>207396</v>
      </c>
      <c r="F6" s="40">
        <f>SUM(F7)</f>
        <v>206320</v>
      </c>
      <c r="G6" s="40">
        <f>SUM(G7)</f>
        <v>0</v>
      </c>
    </row>
    <row r="7" spans="1:7" ht="12.75">
      <c r="A7" s="24"/>
      <c r="B7" s="24">
        <v>75011</v>
      </c>
      <c r="C7" s="24" t="s">
        <v>460</v>
      </c>
      <c r="D7" s="29">
        <v>207396</v>
      </c>
      <c r="E7" s="29">
        <v>207396</v>
      </c>
      <c r="F7" s="29">
        <v>206320</v>
      </c>
      <c r="G7" s="29"/>
    </row>
    <row r="8" spans="1:8" ht="36.75" customHeight="1">
      <c r="A8" s="25">
        <v>751</v>
      </c>
      <c r="B8" s="25"/>
      <c r="C8" s="18" t="s">
        <v>446</v>
      </c>
      <c r="D8" s="39">
        <f>SUM(D9:D9)</f>
        <v>5867</v>
      </c>
      <c r="E8" s="39">
        <f>SUM(E9:E9)</f>
        <v>5867</v>
      </c>
      <c r="F8" s="39">
        <f>SUM(F9:F9)</f>
        <v>5000</v>
      </c>
      <c r="G8" s="39"/>
      <c r="H8" t="s">
        <v>416</v>
      </c>
    </row>
    <row r="9" spans="1:7" ht="25.5" customHeight="1">
      <c r="A9" s="24"/>
      <c r="B9" s="12">
        <v>75101</v>
      </c>
      <c r="C9" s="15" t="s">
        <v>471</v>
      </c>
      <c r="D9" s="29">
        <v>5867</v>
      </c>
      <c r="E9" s="29">
        <v>5867</v>
      </c>
      <c r="F9" s="29">
        <v>5000</v>
      </c>
      <c r="G9" s="29"/>
    </row>
    <row r="10" spans="1:7" ht="24">
      <c r="A10" s="9">
        <v>754</v>
      </c>
      <c r="B10" s="10"/>
      <c r="C10" s="18" t="s">
        <v>447</v>
      </c>
      <c r="D10" s="39">
        <f>SUM(D11)</f>
        <v>2050</v>
      </c>
      <c r="E10" s="39">
        <f>SUM(E11)</f>
        <v>2050</v>
      </c>
      <c r="F10" s="39">
        <f>SUM(F11)</f>
        <v>0</v>
      </c>
      <c r="G10" s="39">
        <f>SUM(G11)</f>
        <v>0</v>
      </c>
    </row>
    <row r="11" spans="1:7" ht="14.25" customHeight="1">
      <c r="A11" s="24"/>
      <c r="B11" s="12">
        <v>75414</v>
      </c>
      <c r="C11" s="16" t="s">
        <v>417</v>
      </c>
      <c r="D11" s="29">
        <v>2050</v>
      </c>
      <c r="E11" s="29">
        <v>2050</v>
      </c>
      <c r="F11" s="29"/>
      <c r="G11" s="29"/>
    </row>
    <row r="12" spans="1:7" ht="15.75" customHeight="1">
      <c r="A12" s="9">
        <v>852</v>
      </c>
      <c r="B12" s="10"/>
      <c r="C12" s="17" t="s">
        <v>497</v>
      </c>
      <c r="D12" s="39">
        <f>SUM(D13:D15)</f>
        <v>12568000</v>
      </c>
      <c r="E12" s="39">
        <f>SUM(E13:E15)</f>
        <v>12568000</v>
      </c>
      <c r="F12" s="39">
        <f>SUM(F13:F15)</f>
        <v>209730</v>
      </c>
      <c r="G12" s="39">
        <f>SUM(G13:G15)</f>
        <v>0</v>
      </c>
    </row>
    <row r="13" spans="1:7" ht="54" customHeight="1">
      <c r="A13" s="9"/>
      <c r="B13" s="26">
        <v>85212</v>
      </c>
      <c r="C13" s="250" t="s">
        <v>8</v>
      </c>
      <c r="D13" s="46">
        <v>11648490</v>
      </c>
      <c r="E13" s="29">
        <v>11648490</v>
      </c>
      <c r="F13" s="29">
        <v>209730</v>
      </c>
      <c r="G13" s="39"/>
    </row>
    <row r="14" spans="1:7" ht="76.5" customHeight="1">
      <c r="A14" s="9"/>
      <c r="B14" s="26">
        <v>85213</v>
      </c>
      <c r="C14" s="15" t="s">
        <v>266</v>
      </c>
      <c r="D14" s="29">
        <v>79510</v>
      </c>
      <c r="E14" s="29">
        <v>79510</v>
      </c>
      <c r="F14" s="29"/>
      <c r="G14" s="39"/>
    </row>
    <row r="15" spans="1:7" ht="30.75" customHeight="1">
      <c r="A15" s="24"/>
      <c r="B15" s="12">
        <v>85214</v>
      </c>
      <c r="C15" s="15" t="s">
        <v>536</v>
      </c>
      <c r="D15" s="29">
        <v>840000</v>
      </c>
      <c r="E15" s="29">
        <v>840000</v>
      </c>
      <c r="F15" s="29"/>
      <c r="G15" s="29"/>
    </row>
    <row r="16" spans="1:8" ht="12.75">
      <c r="A16" s="824" t="s">
        <v>419</v>
      </c>
      <c r="B16" s="824"/>
      <c r="C16" s="824"/>
      <c r="D16" s="39">
        <f>SUM(D6+D8+D10+D12)</f>
        <v>12783313</v>
      </c>
      <c r="E16" s="39">
        <f>SUM(E6+E8+E10+E12)</f>
        <v>12783313</v>
      </c>
      <c r="F16" s="39">
        <f>SUM(F6+F8+F10+F12)</f>
        <v>421050</v>
      </c>
      <c r="G16" s="39">
        <f>SUM(G6+G8+G10+G12)</f>
        <v>0</v>
      </c>
      <c r="H16" t="s">
        <v>416</v>
      </c>
    </row>
    <row r="18" spans="5:7" ht="12.75">
      <c r="E18" t="s">
        <v>416</v>
      </c>
      <c r="G18" t="s">
        <v>416</v>
      </c>
    </row>
    <row r="19" ht="12.75">
      <c r="C19" t="s">
        <v>416</v>
      </c>
    </row>
  </sheetData>
  <sheetProtection/>
  <mergeCells count="8">
    <mergeCell ref="A16:C16"/>
    <mergeCell ref="A2:G2"/>
    <mergeCell ref="A1:C1"/>
    <mergeCell ref="E4:F4"/>
    <mergeCell ref="C4:C5"/>
    <mergeCell ref="B4:B5"/>
    <mergeCell ref="A4:A5"/>
    <mergeCell ref="D4:D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6.00390625" style="0" customWidth="1"/>
    <col min="2" max="2" width="7.875" style="0" customWidth="1"/>
    <col min="3" max="3" width="7.25390625" style="0" customWidth="1"/>
    <col min="4" max="4" width="29.125" style="0" customWidth="1"/>
    <col min="5" max="5" width="11.125" style="0" customWidth="1"/>
  </cols>
  <sheetData>
    <row r="1" spans="1:4" ht="57.75" customHeight="1">
      <c r="A1" s="742" t="s">
        <v>268</v>
      </c>
      <c r="B1" s="742"/>
      <c r="C1" s="742"/>
      <c r="D1" s="742"/>
    </row>
    <row r="3" spans="1:5" ht="15">
      <c r="A3" s="172" t="s">
        <v>568</v>
      </c>
      <c r="B3" s="172"/>
      <c r="C3" s="172"/>
      <c r="D3" s="172"/>
      <c r="E3" s="172"/>
    </row>
    <row r="5" ht="12.75">
      <c r="A5" s="145" t="s">
        <v>569</v>
      </c>
    </row>
    <row r="6" ht="13.5" thickBot="1"/>
    <row r="7" spans="1:5" ht="13.5" thickBot="1">
      <c r="A7" s="173" t="s">
        <v>428</v>
      </c>
      <c r="B7" s="174" t="s">
        <v>407</v>
      </c>
      <c r="C7" s="174"/>
      <c r="D7" s="174" t="s">
        <v>408</v>
      </c>
      <c r="E7" s="175" t="s">
        <v>570</v>
      </c>
    </row>
    <row r="8" spans="1:5" ht="13.5" thickBot="1">
      <c r="A8" s="176">
        <v>926</v>
      </c>
      <c r="B8" s="177"/>
      <c r="C8" s="177"/>
      <c r="D8" s="177" t="s">
        <v>420</v>
      </c>
      <c r="E8" s="178">
        <f>E9</f>
        <v>1191920</v>
      </c>
    </row>
    <row r="9" spans="1:5" ht="12.75">
      <c r="A9" s="23"/>
      <c r="B9" s="23">
        <v>92695</v>
      </c>
      <c r="C9" s="23"/>
      <c r="D9" s="23" t="s">
        <v>409</v>
      </c>
      <c r="E9" s="40">
        <f>SUM(E10:E11)</f>
        <v>1191920</v>
      </c>
    </row>
    <row r="10" spans="1:5" ht="12.75">
      <c r="A10" s="92"/>
      <c r="B10" s="92"/>
      <c r="C10" s="92" t="s">
        <v>469</v>
      </c>
      <c r="D10" s="92" t="s">
        <v>571</v>
      </c>
      <c r="E10" s="44">
        <v>870000</v>
      </c>
    </row>
    <row r="11" spans="1:5" ht="27.75" customHeight="1" thickBot="1">
      <c r="A11" s="179"/>
      <c r="B11" s="179"/>
      <c r="C11" s="179"/>
      <c r="D11" s="180" t="s">
        <v>572</v>
      </c>
      <c r="E11" s="181">
        <v>321920</v>
      </c>
    </row>
    <row r="12" spans="1:5" ht="27.75" customHeight="1" thickTop="1">
      <c r="A12" s="27"/>
      <c r="B12" s="182"/>
      <c r="C12" s="182"/>
      <c r="D12" s="95" t="s">
        <v>573</v>
      </c>
      <c r="E12" s="42">
        <v>38912</v>
      </c>
    </row>
    <row r="13" spans="4:5" ht="12.75">
      <c r="D13" s="183" t="s">
        <v>429</v>
      </c>
      <c r="E13" s="184">
        <f>E8+E12</f>
        <v>1230832</v>
      </c>
    </row>
    <row r="14" ht="12.75">
      <c r="A14" s="145" t="s">
        <v>0</v>
      </c>
    </row>
    <row r="15" ht="13.5" thickBot="1"/>
    <row r="16" spans="1:5" ht="13.5" thickBot="1">
      <c r="A16" s="173" t="s">
        <v>428</v>
      </c>
      <c r="B16" s="174" t="s">
        <v>407</v>
      </c>
      <c r="C16" s="174"/>
      <c r="D16" s="174" t="s">
        <v>408</v>
      </c>
      <c r="E16" s="175" t="s">
        <v>570</v>
      </c>
    </row>
    <row r="17" spans="1:5" ht="12.75">
      <c r="A17" s="185">
        <v>926</v>
      </c>
      <c r="B17" s="186"/>
      <c r="C17" s="186"/>
      <c r="D17" s="186" t="s">
        <v>420</v>
      </c>
      <c r="E17" s="187">
        <f>E18</f>
        <v>1230550</v>
      </c>
    </row>
    <row r="18" spans="1:5" ht="13.5" thickBot="1">
      <c r="A18" s="188"/>
      <c r="B18" s="188">
        <v>92695</v>
      </c>
      <c r="C18" s="188"/>
      <c r="D18" s="188" t="s">
        <v>409</v>
      </c>
      <c r="E18" s="189">
        <f>SUM(E19:E21)</f>
        <v>1230550</v>
      </c>
    </row>
    <row r="19" spans="1:5" ht="27" customHeight="1" thickTop="1">
      <c r="A19" s="182"/>
      <c r="B19" s="182"/>
      <c r="C19" s="190" t="s">
        <v>469</v>
      </c>
      <c r="D19" s="95" t="s">
        <v>1</v>
      </c>
      <c r="E19" s="42">
        <v>610300</v>
      </c>
    </row>
    <row r="20" spans="1:5" ht="18.75" customHeight="1">
      <c r="A20" s="24"/>
      <c r="B20" s="24"/>
      <c r="C20" s="24"/>
      <c r="D20" s="601" t="s">
        <v>2</v>
      </c>
      <c r="E20" s="29">
        <v>589250</v>
      </c>
    </row>
    <row r="21" spans="1:5" ht="18.75" customHeight="1" thickBot="1">
      <c r="A21" s="179"/>
      <c r="B21" s="179"/>
      <c r="C21" s="179"/>
      <c r="D21" s="180" t="s">
        <v>280</v>
      </c>
      <c r="E21" s="181">
        <v>31000</v>
      </c>
    </row>
    <row r="22" spans="1:5" ht="27" customHeight="1" thickTop="1">
      <c r="A22" s="182"/>
      <c r="B22" s="182"/>
      <c r="C22" s="182"/>
      <c r="D22" s="95" t="s">
        <v>3</v>
      </c>
      <c r="E22" s="42">
        <v>282</v>
      </c>
    </row>
    <row r="23" spans="4:5" ht="12.75">
      <c r="D23" s="145" t="s">
        <v>426</v>
      </c>
      <c r="E23" s="184">
        <f>E17+E22</f>
        <v>1230832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7.00390625" style="0" customWidth="1"/>
    <col min="4" max="4" width="40.00390625" style="0" customWidth="1"/>
    <col min="5" max="5" width="13.875" style="0" customWidth="1"/>
  </cols>
  <sheetData>
    <row r="1" spans="1:5" ht="52.5" customHeight="1">
      <c r="A1" s="742" t="s">
        <v>269</v>
      </c>
      <c r="B1" s="742"/>
      <c r="C1" s="742"/>
      <c r="D1" s="742"/>
      <c r="E1" s="742"/>
    </row>
    <row r="3" spans="1:5" ht="55.5" customHeight="1" thickBot="1">
      <c r="A3" s="745" t="s">
        <v>563</v>
      </c>
      <c r="B3" s="745"/>
      <c r="C3" s="745"/>
      <c r="D3" s="745"/>
      <c r="E3" s="745"/>
    </row>
    <row r="4" spans="1:5" ht="32.25" customHeight="1" thickBot="1">
      <c r="A4" s="273" t="s">
        <v>406</v>
      </c>
      <c r="B4" s="274" t="s">
        <v>407</v>
      </c>
      <c r="C4" s="274" t="s">
        <v>480</v>
      </c>
      <c r="D4" s="275" t="s">
        <v>408</v>
      </c>
      <c r="E4" s="272" t="s">
        <v>564</v>
      </c>
    </row>
    <row r="5" spans="1:5" ht="18" customHeight="1" thickBot="1">
      <c r="A5" s="167">
        <v>750</v>
      </c>
      <c r="B5" s="168"/>
      <c r="C5" s="168"/>
      <c r="D5" s="169" t="s">
        <v>565</v>
      </c>
      <c r="E5" s="170">
        <f>SUM(E6)</f>
        <v>150950</v>
      </c>
    </row>
    <row r="6" spans="1:5" ht="16.5" customHeight="1">
      <c r="A6" s="270"/>
      <c r="B6" s="270">
        <v>75011</v>
      </c>
      <c r="C6" s="270"/>
      <c r="D6" s="271" t="s">
        <v>460</v>
      </c>
      <c r="E6" s="271">
        <f>SUM(E7:E8)</f>
        <v>150950</v>
      </c>
    </row>
    <row r="7" spans="1:5" ht="39" customHeight="1">
      <c r="A7" s="146"/>
      <c r="B7" s="146"/>
      <c r="C7" s="146">
        <v>2350</v>
      </c>
      <c r="D7" s="171" t="s">
        <v>566</v>
      </c>
      <c r="E7" s="149">
        <v>150000</v>
      </c>
    </row>
    <row r="8" spans="1:5" ht="49.5" customHeight="1" thickBot="1">
      <c r="A8" s="148"/>
      <c r="B8" s="148"/>
      <c r="C8" s="264">
        <v>2350</v>
      </c>
      <c r="D8" s="266" t="s">
        <v>567</v>
      </c>
      <c r="E8" s="148">
        <v>950</v>
      </c>
    </row>
    <row r="9" spans="1:5" ht="20.25" customHeight="1" thickBot="1">
      <c r="A9" s="158">
        <v>852</v>
      </c>
      <c r="B9" s="159"/>
      <c r="C9" s="159"/>
      <c r="D9" s="159" t="s">
        <v>15</v>
      </c>
      <c r="E9" s="160">
        <f>SUM(E10)</f>
        <v>9600</v>
      </c>
    </row>
    <row r="10" spans="1:5" ht="39.75" customHeight="1">
      <c r="A10" s="267"/>
      <c r="B10" s="267">
        <v>85212</v>
      </c>
      <c r="C10" s="267"/>
      <c r="D10" s="268" t="s">
        <v>8</v>
      </c>
      <c r="E10" s="269">
        <f>SUM(E11)</f>
        <v>9600</v>
      </c>
    </row>
    <row r="11" spans="1:9" ht="36.75" thickBot="1">
      <c r="A11" s="103"/>
      <c r="B11" s="103"/>
      <c r="C11" s="141">
        <v>2350</v>
      </c>
      <c r="D11" s="266" t="s">
        <v>16</v>
      </c>
      <c r="E11" s="150">
        <v>9600</v>
      </c>
      <c r="I11" t="s">
        <v>416</v>
      </c>
    </row>
    <row r="12" spans="4:5" ht="21.75" customHeight="1" thickBot="1">
      <c r="D12" s="158" t="s">
        <v>484</v>
      </c>
      <c r="E12" s="160">
        <f>SUM(E5+E9)</f>
        <v>160550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2">
      <selection activeCell="G22" sqref="G22"/>
    </sheetView>
  </sheetViews>
  <sheetFormatPr defaultColWidth="9.00390625" defaultRowHeight="12.75"/>
  <cols>
    <col min="1" max="1" width="3.125" style="0" customWidth="1"/>
    <col min="2" max="2" width="6.625" style="0" customWidth="1"/>
    <col min="4" max="4" width="43.00390625" style="0" customWidth="1"/>
  </cols>
  <sheetData>
    <row r="1" spans="1:4" ht="55.5" customHeight="1">
      <c r="A1" s="742" t="s">
        <v>270</v>
      </c>
      <c r="B1" s="743"/>
      <c r="C1" s="743"/>
      <c r="D1" s="743"/>
    </row>
    <row r="3" spans="1:5" ht="12.75">
      <c r="A3" s="747" t="s">
        <v>48</v>
      </c>
      <c r="B3" s="747"/>
      <c r="C3" s="747"/>
      <c r="D3" s="747"/>
      <c r="E3" s="747"/>
    </row>
    <row r="5" spans="1:5" ht="16.5" customHeight="1">
      <c r="A5" s="157" t="s">
        <v>554</v>
      </c>
      <c r="B5" s="157" t="s">
        <v>428</v>
      </c>
      <c r="C5" s="157" t="s">
        <v>555</v>
      </c>
      <c r="D5" s="157" t="s">
        <v>408</v>
      </c>
      <c r="E5" s="157" t="s">
        <v>553</v>
      </c>
    </row>
    <row r="6" spans="1:5" ht="16.5" customHeight="1">
      <c r="A6" s="157">
        <v>1</v>
      </c>
      <c r="B6" s="157"/>
      <c r="C6" s="157"/>
      <c r="D6" s="157" t="s">
        <v>19</v>
      </c>
      <c r="E6" s="128">
        <f>SUM(E7:E9)</f>
        <v>2702900</v>
      </c>
    </row>
    <row r="7" spans="1:5" ht="16.5" customHeight="1">
      <c r="A7" s="103"/>
      <c r="B7" s="162">
        <v>921</v>
      </c>
      <c r="C7" s="162">
        <v>92109</v>
      </c>
      <c r="D7" s="103" t="s">
        <v>556</v>
      </c>
      <c r="E7" s="129">
        <v>1997900</v>
      </c>
    </row>
    <row r="8" spans="1:5" ht="16.5" customHeight="1">
      <c r="A8" s="103"/>
      <c r="B8" s="162">
        <v>921</v>
      </c>
      <c r="C8" s="162">
        <v>92116</v>
      </c>
      <c r="D8" s="103" t="s">
        <v>557</v>
      </c>
      <c r="E8" s="129">
        <v>390000</v>
      </c>
    </row>
    <row r="9" spans="1:5" ht="16.5" customHeight="1">
      <c r="A9" s="103"/>
      <c r="B9" s="162">
        <v>921</v>
      </c>
      <c r="C9" s="162">
        <v>92118</v>
      </c>
      <c r="D9" s="103" t="s">
        <v>558</v>
      </c>
      <c r="E9" s="129">
        <v>315000</v>
      </c>
    </row>
    <row r="10" spans="1:5" ht="16.5" customHeight="1">
      <c r="A10" s="157">
        <v>2</v>
      </c>
      <c r="B10" s="157"/>
      <c r="C10" s="157"/>
      <c r="D10" s="157" t="s">
        <v>18</v>
      </c>
      <c r="E10" s="128">
        <f>SUM(E11:E13)</f>
        <v>576586</v>
      </c>
    </row>
    <row r="11" spans="1:5" ht="16.5" customHeight="1">
      <c r="A11" s="103"/>
      <c r="B11" s="162">
        <v>801</v>
      </c>
      <c r="C11" s="162">
        <v>80101</v>
      </c>
      <c r="D11" s="103" t="s">
        <v>438</v>
      </c>
      <c r="E11" s="129">
        <v>343132</v>
      </c>
    </row>
    <row r="12" spans="1:5" ht="16.5" customHeight="1">
      <c r="A12" s="103"/>
      <c r="B12" s="103"/>
      <c r="C12" s="162">
        <v>80103</v>
      </c>
      <c r="D12" s="103" t="s">
        <v>528</v>
      </c>
      <c r="E12" s="129">
        <v>51573</v>
      </c>
    </row>
    <row r="13" spans="1:5" ht="16.5" customHeight="1">
      <c r="A13" s="103"/>
      <c r="B13" s="103"/>
      <c r="C13" s="162">
        <v>80110</v>
      </c>
      <c r="D13" s="103" t="s">
        <v>412</v>
      </c>
      <c r="E13" s="129">
        <v>181881</v>
      </c>
    </row>
    <row r="14" spans="1:5" ht="16.5" customHeight="1">
      <c r="A14" s="157">
        <v>3</v>
      </c>
      <c r="B14" s="157"/>
      <c r="C14" s="157"/>
      <c r="D14" s="157" t="s">
        <v>17</v>
      </c>
      <c r="E14" s="128">
        <f>SUM(E15)</f>
        <v>321920</v>
      </c>
    </row>
    <row r="15" spans="1:5" ht="16.5" customHeight="1">
      <c r="A15" s="103"/>
      <c r="B15" s="103">
        <v>926</v>
      </c>
      <c r="C15" s="162">
        <v>92695</v>
      </c>
      <c r="D15" s="103" t="s">
        <v>559</v>
      </c>
      <c r="E15" s="129">
        <v>321920</v>
      </c>
    </row>
    <row r="16" spans="4:5" ht="18" customHeight="1">
      <c r="D16" s="163" t="s">
        <v>523</v>
      </c>
      <c r="E16" s="164">
        <f>SUM(E6+E10+E14)</f>
        <v>3601406</v>
      </c>
    </row>
    <row r="17" ht="12.75">
      <c r="E17" s="161"/>
    </row>
    <row r="18" spans="1:5" ht="42.75" customHeight="1">
      <c r="A18" s="746" t="s">
        <v>36</v>
      </c>
      <c r="B18" s="746"/>
      <c r="C18" s="746"/>
      <c r="D18" s="746"/>
      <c r="E18" s="746"/>
    </row>
    <row r="19" spans="1:5" ht="17.25" customHeight="1">
      <c r="A19" s="157" t="s">
        <v>554</v>
      </c>
      <c r="B19" s="157" t="s">
        <v>428</v>
      </c>
      <c r="C19" s="157" t="s">
        <v>555</v>
      </c>
      <c r="D19" s="157" t="s">
        <v>408</v>
      </c>
      <c r="E19" s="157" t="s">
        <v>553</v>
      </c>
    </row>
    <row r="20" spans="1:5" ht="17.25" customHeight="1">
      <c r="A20" s="355">
        <v>1</v>
      </c>
      <c r="B20" s="355">
        <v>851</v>
      </c>
      <c r="C20" s="355">
        <v>85153</v>
      </c>
      <c r="D20" s="103" t="s">
        <v>20</v>
      </c>
      <c r="E20" s="356">
        <v>12800</v>
      </c>
    </row>
    <row r="21" spans="1:5" ht="18.75" customHeight="1">
      <c r="A21" s="103">
        <v>2</v>
      </c>
      <c r="B21" s="103">
        <v>851</v>
      </c>
      <c r="C21" s="103">
        <v>85154</v>
      </c>
      <c r="D21" s="165" t="s">
        <v>425</v>
      </c>
      <c r="E21" s="129">
        <v>151800</v>
      </c>
    </row>
    <row r="22" spans="1:5" ht="25.5">
      <c r="A22" s="103">
        <v>3</v>
      </c>
      <c r="B22" s="103">
        <v>853</v>
      </c>
      <c r="C22" s="103">
        <v>85311</v>
      </c>
      <c r="D22" s="166" t="s">
        <v>560</v>
      </c>
      <c r="E22" s="129">
        <v>28000</v>
      </c>
    </row>
    <row r="23" spans="1:5" ht="18.75" customHeight="1">
      <c r="A23" s="103">
        <v>4</v>
      </c>
      <c r="B23" s="103">
        <v>926</v>
      </c>
      <c r="C23" s="103">
        <v>92605</v>
      </c>
      <c r="D23" s="165" t="s">
        <v>561</v>
      </c>
      <c r="E23" s="129">
        <v>201900</v>
      </c>
    </row>
    <row r="24" spans="1:5" ht="18" customHeight="1">
      <c r="A24" s="103"/>
      <c r="B24" s="103"/>
      <c r="C24" s="103"/>
      <c r="D24" s="157" t="s">
        <v>484</v>
      </c>
      <c r="E24" s="128">
        <f>SUM(E20:E23)</f>
        <v>394500</v>
      </c>
    </row>
    <row r="25" ht="12.75">
      <c r="E25" s="161"/>
    </row>
    <row r="26" spans="4:5" ht="12.75">
      <c r="D26" t="s">
        <v>562</v>
      </c>
      <c r="E26" s="164">
        <f>SUM(E16+E24)</f>
        <v>3995906</v>
      </c>
    </row>
  </sheetData>
  <sheetProtection/>
  <mergeCells count="3">
    <mergeCell ref="A1:D1"/>
    <mergeCell ref="A18:E18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7">
      <selection activeCell="C24" sqref="C24"/>
    </sheetView>
  </sheetViews>
  <sheetFormatPr defaultColWidth="9.00390625" defaultRowHeight="12.75"/>
  <cols>
    <col min="1" max="1" width="4.125" style="0" customWidth="1"/>
    <col min="2" max="2" width="41.75390625" style="0" customWidth="1"/>
    <col min="3" max="3" width="19.625" style="0" customWidth="1"/>
    <col min="4" max="4" width="15.75390625" style="0" customWidth="1"/>
  </cols>
  <sheetData>
    <row r="1" spans="1:2" ht="55.5" customHeight="1">
      <c r="A1" s="748" t="s">
        <v>271</v>
      </c>
      <c r="B1" s="749"/>
    </row>
    <row r="2" ht="21" customHeight="1">
      <c r="B2" s="145" t="s">
        <v>335</v>
      </c>
    </row>
    <row r="4" ht="12.75">
      <c r="B4" s="145" t="s">
        <v>329</v>
      </c>
    </row>
    <row r="5" spans="1:4" ht="31.5" customHeight="1">
      <c r="A5" s="25" t="s">
        <v>547</v>
      </c>
      <c r="B5" s="719" t="s">
        <v>315</v>
      </c>
      <c r="C5" s="717" t="s">
        <v>334</v>
      </c>
      <c r="D5" s="717" t="s">
        <v>316</v>
      </c>
    </row>
    <row r="6" spans="1:8" ht="24.75" customHeight="1">
      <c r="A6" s="711">
        <v>1</v>
      </c>
      <c r="B6" s="712" t="s">
        <v>318</v>
      </c>
      <c r="C6" s="713" t="s">
        <v>320</v>
      </c>
      <c r="D6" s="129">
        <v>103092</v>
      </c>
      <c r="E6" s="710"/>
      <c r="F6" s="710"/>
      <c r="G6" s="710"/>
      <c r="H6" s="710"/>
    </row>
    <row r="7" spans="1:8" ht="24">
      <c r="A7" s="711">
        <v>2</v>
      </c>
      <c r="B7" s="714" t="s">
        <v>319</v>
      </c>
      <c r="C7" s="713" t="s">
        <v>320</v>
      </c>
      <c r="D7" s="129">
        <v>128110</v>
      </c>
      <c r="E7" s="710"/>
      <c r="F7" s="710"/>
      <c r="G7" s="710"/>
      <c r="H7" s="709" t="s">
        <v>317</v>
      </c>
    </row>
    <row r="8" spans="1:4" ht="26.25" customHeight="1">
      <c r="A8" s="711">
        <v>3</v>
      </c>
      <c r="B8" s="712" t="s">
        <v>321</v>
      </c>
      <c r="C8" s="713" t="s">
        <v>320</v>
      </c>
      <c r="D8" s="29">
        <v>75660</v>
      </c>
    </row>
    <row r="9" spans="1:4" ht="40.5" customHeight="1">
      <c r="A9" s="711">
        <v>4</v>
      </c>
      <c r="B9" s="715" t="s">
        <v>322</v>
      </c>
      <c r="C9" s="713" t="s">
        <v>320</v>
      </c>
      <c r="D9" s="29">
        <v>170620</v>
      </c>
    </row>
    <row r="10" spans="1:4" ht="39.75" customHeight="1">
      <c r="A10" s="711">
        <v>5</v>
      </c>
      <c r="B10" s="712" t="s">
        <v>323</v>
      </c>
      <c r="C10" s="713" t="s">
        <v>320</v>
      </c>
      <c r="D10" s="29">
        <v>38120</v>
      </c>
    </row>
    <row r="11" spans="1:4" ht="29.25" customHeight="1">
      <c r="A11" s="711">
        <v>6</v>
      </c>
      <c r="B11" s="712" t="s">
        <v>324</v>
      </c>
      <c r="C11" s="713" t="s">
        <v>320</v>
      </c>
      <c r="D11" s="29">
        <v>111360</v>
      </c>
    </row>
    <row r="12" spans="1:4" ht="25.5" customHeight="1">
      <c r="A12" s="711">
        <v>7</v>
      </c>
      <c r="B12" s="712" t="s">
        <v>325</v>
      </c>
      <c r="C12" s="713" t="s">
        <v>320</v>
      </c>
      <c r="D12" s="29">
        <v>35892</v>
      </c>
    </row>
    <row r="13" spans="1:4" ht="38.25" customHeight="1">
      <c r="A13" s="711">
        <v>8</v>
      </c>
      <c r="B13" s="714" t="s">
        <v>326</v>
      </c>
      <c r="C13" s="713" t="s">
        <v>320</v>
      </c>
      <c r="D13" s="29">
        <v>216750</v>
      </c>
    </row>
    <row r="14" spans="1:4" ht="27" customHeight="1">
      <c r="A14" s="711">
        <v>9</v>
      </c>
      <c r="B14" s="715" t="s">
        <v>327</v>
      </c>
      <c r="C14" s="713" t="s">
        <v>320</v>
      </c>
      <c r="D14" s="29">
        <v>59137</v>
      </c>
    </row>
    <row r="15" spans="1:4" ht="24" customHeight="1">
      <c r="A15" s="1"/>
      <c r="B15" s="716" t="s">
        <v>328</v>
      </c>
      <c r="C15" s="1"/>
      <c r="D15" s="718">
        <f>SUM(D6:D14)</f>
        <v>938741</v>
      </c>
    </row>
    <row r="17" ht="12.75">
      <c r="B17" s="145" t="s">
        <v>333</v>
      </c>
    </row>
    <row r="18" spans="1:4" ht="26.25" customHeight="1">
      <c r="A18" s="24">
        <v>10</v>
      </c>
      <c r="B18" s="24" t="s">
        <v>330</v>
      </c>
      <c r="C18" s="601" t="s">
        <v>331</v>
      </c>
      <c r="D18" s="29">
        <v>600000</v>
      </c>
    </row>
    <row r="20" spans="2:4" ht="18" customHeight="1">
      <c r="B20" s="145" t="s">
        <v>332</v>
      </c>
      <c r="C20" s="145"/>
      <c r="D20" s="184">
        <f>SUM(D15+D18)</f>
        <v>1538741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9">
      <selection activeCell="C29" sqref="C29"/>
    </sheetView>
  </sheetViews>
  <sheetFormatPr defaultColWidth="9.00390625" defaultRowHeight="12.75"/>
  <cols>
    <col min="1" max="1" width="5.00390625" style="0" customWidth="1"/>
    <col min="2" max="2" width="42.875" style="0" customWidth="1"/>
    <col min="3" max="3" width="13.00390625" style="0" customWidth="1"/>
    <col min="4" max="4" width="17.00390625" style="0" customWidth="1"/>
  </cols>
  <sheetData>
    <row r="1" spans="1:4" ht="55.5" customHeight="1">
      <c r="A1" s="748" t="s">
        <v>272</v>
      </c>
      <c r="B1" s="749"/>
      <c r="C1" s="362"/>
      <c r="D1" s="362"/>
    </row>
    <row r="2" spans="1:4" ht="15.75">
      <c r="A2" s="751" t="s">
        <v>93</v>
      </c>
      <c r="B2" s="751"/>
      <c r="C2" s="751"/>
      <c r="D2" s="751"/>
    </row>
    <row r="3" spans="1:4" ht="18" customHeight="1">
      <c r="A3" s="363"/>
      <c r="B3" s="363"/>
      <c r="C3" s="363"/>
      <c r="D3" s="364" t="s">
        <v>52</v>
      </c>
    </row>
    <row r="4" spans="1:4" ht="12.75">
      <c r="A4" s="752" t="s">
        <v>547</v>
      </c>
      <c r="B4" s="752" t="s">
        <v>53</v>
      </c>
      <c r="C4" s="753" t="s">
        <v>54</v>
      </c>
      <c r="D4" s="753" t="s">
        <v>94</v>
      </c>
    </row>
    <row r="5" spans="1:4" ht="12.75">
      <c r="A5" s="752"/>
      <c r="B5" s="752"/>
      <c r="C5" s="752"/>
      <c r="D5" s="753"/>
    </row>
    <row r="6" spans="1:4" ht="12.75">
      <c r="A6" s="752"/>
      <c r="B6" s="752"/>
      <c r="C6" s="752"/>
      <c r="D6" s="753"/>
    </row>
    <row r="7" spans="1:4" ht="24.75" customHeight="1">
      <c r="A7" s="365">
        <v>1</v>
      </c>
      <c r="B7" s="365">
        <v>2</v>
      </c>
      <c r="C7" s="365">
        <v>3</v>
      </c>
      <c r="D7" s="365">
        <v>4</v>
      </c>
    </row>
    <row r="8" spans="1:4" ht="12.75">
      <c r="A8" s="750" t="s">
        <v>55</v>
      </c>
      <c r="B8" s="750"/>
      <c r="C8" s="366"/>
      <c r="D8" s="367">
        <f>SUM(D9:D16)</f>
        <v>6917930</v>
      </c>
    </row>
    <row r="9" spans="1:4" ht="22.5" customHeight="1">
      <c r="A9" s="368" t="s">
        <v>56</v>
      </c>
      <c r="B9" s="369" t="s">
        <v>57</v>
      </c>
      <c r="C9" s="368" t="s">
        <v>58</v>
      </c>
      <c r="D9" s="370">
        <v>4232331</v>
      </c>
    </row>
    <row r="10" spans="1:4" ht="22.5" customHeight="1">
      <c r="A10" s="371" t="s">
        <v>59</v>
      </c>
      <c r="B10" s="372" t="s">
        <v>60</v>
      </c>
      <c r="C10" s="371" t="s">
        <v>58</v>
      </c>
      <c r="D10" s="373">
        <v>397000</v>
      </c>
    </row>
    <row r="11" spans="1:4" ht="32.25" customHeight="1">
      <c r="A11" s="371" t="s">
        <v>61</v>
      </c>
      <c r="B11" s="374" t="s">
        <v>62</v>
      </c>
      <c r="C11" s="371" t="s">
        <v>63</v>
      </c>
      <c r="D11" s="373">
        <v>2288599</v>
      </c>
    </row>
    <row r="12" spans="1:4" ht="25.5" customHeight="1">
      <c r="A12" s="371" t="s">
        <v>64</v>
      </c>
      <c r="B12" s="372" t="s">
        <v>65</v>
      </c>
      <c r="C12" s="371" t="s">
        <v>66</v>
      </c>
      <c r="D12" s="373">
        <v>0</v>
      </c>
    </row>
    <row r="13" spans="1:4" ht="22.5" customHeight="1">
      <c r="A13" s="371" t="s">
        <v>67</v>
      </c>
      <c r="B13" s="372" t="s">
        <v>68</v>
      </c>
      <c r="C13" s="371" t="s">
        <v>69</v>
      </c>
      <c r="D13" s="373">
        <v>0</v>
      </c>
    </row>
    <row r="14" spans="1:5" ht="24.75" customHeight="1">
      <c r="A14" s="371" t="s">
        <v>70</v>
      </c>
      <c r="B14" s="372" t="s">
        <v>71</v>
      </c>
      <c r="C14" s="371" t="s">
        <v>72</v>
      </c>
      <c r="D14" s="373">
        <v>0</v>
      </c>
      <c r="E14" t="s">
        <v>416</v>
      </c>
    </row>
    <row r="15" spans="1:4" ht="22.5" customHeight="1">
      <c r="A15" s="371" t="s">
        <v>73</v>
      </c>
      <c r="B15" s="372" t="s">
        <v>74</v>
      </c>
      <c r="C15" s="371" t="s">
        <v>75</v>
      </c>
      <c r="D15" s="373">
        <v>0</v>
      </c>
    </row>
    <row r="16" spans="1:4" ht="26.25" customHeight="1">
      <c r="A16" s="371" t="s">
        <v>76</v>
      </c>
      <c r="B16" s="375" t="s">
        <v>77</v>
      </c>
      <c r="C16" s="376" t="s">
        <v>78</v>
      </c>
      <c r="D16" s="377"/>
    </row>
    <row r="17" spans="1:4" ht="12.75">
      <c r="A17" s="750" t="s">
        <v>79</v>
      </c>
      <c r="B17" s="750"/>
      <c r="C17" s="366"/>
      <c r="D17" s="367">
        <f>SUM(D18:D24)</f>
        <v>1538741</v>
      </c>
    </row>
    <row r="18" spans="1:4" ht="16.5" customHeight="1">
      <c r="A18" s="368" t="s">
        <v>56</v>
      </c>
      <c r="B18" s="369" t="s">
        <v>80</v>
      </c>
      <c r="C18" s="368" t="s">
        <v>81</v>
      </c>
      <c r="D18" s="370">
        <v>600000</v>
      </c>
    </row>
    <row r="19" spans="1:4" ht="16.5" customHeight="1">
      <c r="A19" s="371" t="s">
        <v>59</v>
      </c>
      <c r="B19" s="372" t="s">
        <v>82</v>
      </c>
      <c r="C19" s="371" t="s">
        <v>81</v>
      </c>
      <c r="D19" s="373">
        <v>721991</v>
      </c>
    </row>
    <row r="20" spans="1:4" ht="38.25">
      <c r="A20" s="371" t="s">
        <v>61</v>
      </c>
      <c r="B20" s="374" t="s">
        <v>83</v>
      </c>
      <c r="C20" s="371" t="s">
        <v>84</v>
      </c>
      <c r="D20" s="373">
        <v>216750</v>
      </c>
    </row>
    <row r="21" spans="1:4" ht="15.75" customHeight="1">
      <c r="A21" s="371" t="s">
        <v>64</v>
      </c>
      <c r="B21" s="372" t="s">
        <v>85</v>
      </c>
      <c r="C21" s="371" t="s">
        <v>86</v>
      </c>
      <c r="D21" s="373">
        <v>0</v>
      </c>
    </row>
    <row r="22" spans="1:4" ht="16.5" customHeight="1">
      <c r="A22" s="371" t="s">
        <v>67</v>
      </c>
      <c r="B22" s="372" t="s">
        <v>87</v>
      </c>
      <c r="C22" s="371" t="s">
        <v>88</v>
      </c>
      <c r="D22" s="373">
        <v>0</v>
      </c>
    </row>
    <row r="23" spans="1:4" ht="17.25" customHeight="1">
      <c r="A23" s="371" t="s">
        <v>70</v>
      </c>
      <c r="B23" s="372" t="s">
        <v>89</v>
      </c>
      <c r="C23" s="371" t="s">
        <v>90</v>
      </c>
      <c r="D23" s="373">
        <v>0</v>
      </c>
    </row>
    <row r="24" spans="1:4" ht="17.25" customHeight="1">
      <c r="A24" s="376" t="s">
        <v>73</v>
      </c>
      <c r="B24" s="375" t="s">
        <v>91</v>
      </c>
      <c r="C24" s="376" t="s">
        <v>92</v>
      </c>
      <c r="D24" s="377">
        <v>0</v>
      </c>
    </row>
  </sheetData>
  <sheetProtection/>
  <mergeCells count="8">
    <mergeCell ref="A8:B8"/>
    <mergeCell ref="A17:B17"/>
    <mergeCell ref="A1:B1"/>
    <mergeCell ref="A2:D2"/>
    <mergeCell ref="A4:A6"/>
    <mergeCell ref="B4:B6"/>
    <mergeCell ref="C4:C6"/>
    <mergeCell ref="D4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5.25390625" style="0" customWidth="1"/>
    <col min="4" max="4" width="4.375" style="0" customWidth="1"/>
    <col min="5" max="5" width="37.375" style="0" customWidth="1"/>
    <col min="6" max="6" width="11.375" style="0" customWidth="1"/>
    <col min="7" max="7" width="12.75390625" style="0" customWidth="1"/>
    <col min="8" max="9" width="10.125" style="0" customWidth="1"/>
    <col min="10" max="10" width="11.125" style="0" customWidth="1"/>
    <col min="11" max="11" width="11.875" style="0" customWidth="1"/>
    <col min="12" max="12" width="16.75390625" style="0" customWidth="1"/>
  </cols>
  <sheetData>
    <row r="1" spans="1:12" ht="48.75" customHeight="1">
      <c r="A1" s="761" t="s">
        <v>273</v>
      </c>
      <c r="B1" s="761"/>
      <c r="C1" s="761"/>
      <c r="D1" s="761"/>
      <c r="E1" s="761"/>
      <c r="F1" s="363"/>
      <c r="G1" s="363"/>
      <c r="H1" s="363"/>
      <c r="I1" s="363"/>
      <c r="J1" s="363"/>
      <c r="K1" s="363"/>
      <c r="L1" s="363" t="s">
        <v>416</v>
      </c>
    </row>
    <row r="2" spans="1:12" ht="17.25" customHeight="1">
      <c r="A2" s="762" t="s">
        <v>110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</row>
    <row r="3" spans="1:12" ht="14.25" customHeight="1">
      <c r="A3" s="387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0" t="s">
        <v>52</v>
      </c>
    </row>
    <row r="4" spans="1:12" ht="12.75" customHeight="1">
      <c r="A4" s="763" t="s">
        <v>547</v>
      </c>
      <c r="B4" s="763" t="s">
        <v>111</v>
      </c>
      <c r="C4" s="763" t="s">
        <v>112</v>
      </c>
      <c r="D4" s="763" t="s">
        <v>113</v>
      </c>
      <c r="E4" s="754" t="s">
        <v>114</v>
      </c>
      <c r="F4" s="754" t="s">
        <v>115</v>
      </c>
      <c r="G4" s="754" t="s">
        <v>548</v>
      </c>
      <c r="H4" s="754"/>
      <c r="I4" s="754"/>
      <c r="J4" s="754"/>
      <c r="K4" s="754"/>
      <c r="L4" s="754" t="s">
        <v>116</v>
      </c>
    </row>
    <row r="5" spans="1:12" ht="12.75" customHeight="1">
      <c r="A5" s="763"/>
      <c r="B5" s="763"/>
      <c r="C5" s="763"/>
      <c r="D5" s="763"/>
      <c r="E5" s="754"/>
      <c r="F5" s="754"/>
      <c r="G5" s="754" t="s">
        <v>117</v>
      </c>
      <c r="H5" s="754" t="s">
        <v>118</v>
      </c>
      <c r="I5" s="754"/>
      <c r="J5" s="754"/>
      <c r="K5" s="754"/>
      <c r="L5" s="754"/>
    </row>
    <row r="6" spans="1:12" ht="12.75" customHeight="1">
      <c r="A6" s="763"/>
      <c r="B6" s="763"/>
      <c r="C6" s="763"/>
      <c r="D6" s="763"/>
      <c r="E6" s="754"/>
      <c r="F6" s="754"/>
      <c r="G6" s="754"/>
      <c r="H6" s="754" t="s">
        <v>119</v>
      </c>
      <c r="I6" s="754" t="s">
        <v>120</v>
      </c>
      <c r="J6" s="754" t="s">
        <v>121</v>
      </c>
      <c r="K6" s="754" t="s">
        <v>122</v>
      </c>
      <c r="L6" s="754"/>
    </row>
    <row r="7" spans="1:12" ht="12.75">
      <c r="A7" s="763"/>
      <c r="B7" s="763"/>
      <c r="C7" s="763"/>
      <c r="D7" s="763"/>
      <c r="E7" s="754"/>
      <c r="F7" s="754"/>
      <c r="G7" s="754"/>
      <c r="H7" s="754"/>
      <c r="I7" s="754"/>
      <c r="J7" s="754"/>
      <c r="K7" s="754"/>
      <c r="L7" s="754"/>
    </row>
    <row r="8" spans="1:12" ht="20.25" customHeight="1">
      <c r="A8" s="763"/>
      <c r="B8" s="763"/>
      <c r="C8" s="763"/>
      <c r="D8" s="763"/>
      <c r="E8" s="754"/>
      <c r="F8" s="754"/>
      <c r="G8" s="754"/>
      <c r="H8" s="754"/>
      <c r="I8" s="754"/>
      <c r="J8" s="754"/>
      <c r="K8" s="754"/>
      <c r="L8" s="754"/>
    </row>
    <row r="9" spans="1:12" ht="12.75">
      <c r="A9" s="388">
        <v>1</v>
      </c>
      <c r="B9" s="388">
        <v>2</v>
      </c>
      <c r="C9" s="388">
        <v>3</v>
      </c>
      <c r="D9" s="388">
        <v>4</v>
      </c>
      <c r="E9" s="388">
        <v>5</v>
      </c>
      <c r="F9" s="388">
        <v>6</v>
      </c>
      <c r="G9" s="388">
        <v>7</v>
      </c>
      <c r="H9" s="388">
        <v>8</v>
      </c>
      <c r="I9" s="388">
        <v>9</v>
      </c>
      <c r="J9" s="389">
        <v>10</v>
      </c>
      <c r="K9" s="389">
        <v>11</v>
      </c>
      <c r="L9" s="389">
        <v>12</v>
      </c>
    </row>
    <row r="10" spans="1:12" ht="13.5" customHeight="1" thickBot="1">
      <c r="A10" s="755" t="s">
        <v>123</v>
      </c>
      <c r="B10" s="756"/>
      <c r="C10" s="756"/>
      <c r="D10" s="756"/>
      <c r="E10" s="756"/>
      <c r="F10" s="756"/>
      <c r="G10" s="756"/>
      <c r="H10" s="756"/>
      <c r="I10" s="757"/>
      <c r="J10" s="390"/>
      <c r="K10" s="390"/>
      <c r="L10" s="388"/>
    </row>
    <row r="11" spans="1:12" ht="13.5" thickBot="1">
      <c r="A11" s="391" t="s">
        <v>56</v>
      </c>
      <c r="B11" s="392">
        <v>600</v>
      </c>
      <c r="C11" s="392"/>
      <c r="D11" s="392"/>
      <c r="E11" s="392" t="s">
        <v>124</v>
      </c>
      <c r="F11" s="393">
        <f>SUM(F12)</f>
        <v>71370381</v>
      </c>
      <c r="G11" s="393">
        <f aca="true" t="shared" si="0" ref="G11:K12">SUM(G12)</f>
        <v>1010000</v>
      </c>
      <c r="H11" s="393">
        <f t="shared" si="0"/>
        <v>1010000</v>
      </c>
      <c r="I11" s="393">
        <f t="shared" si="0"/>
        <v>0</v>
      </c>
      <c r="J11" s="393">
        <f t="shared" si="0"/>
        <v>0</v>
      </c>
      <c r="K11" s="394">
        <f t="shared" si="0"/>
        <v>0</v>
      </c>
      <c r="L11" s="395"/>
    </row>
    <row r="12" spans="1:12" ht="12.75">
      <c r="A12" s="396"/>
      <c r="B12" s="396"/>
      <c r="C12" s="396">
        <v>60016</v>
      </c>
      <c r="D12" s="396"/>
      <c r="E12" s="396" t="s">
        <v>125</v>
      </c>
      <c r="F12" s="397">
        <f>SUM(F13+F21+F23+F24+F25)</f>
        <v>71370381</v>
      </c>
      <c r="G12" s="397">
        <f>SUM(G13+G21+G23+G24+G25)</f>
        <v>1010000</v>
      </c>
      <c r="H12" s="397">
        <f>SUM(H13+H21+H23+H24+H25)</f>
        <v>1010000</v>
      </c>
      <c r="I12" s="397">
        <f t="shared" si="0"/>
        <v>0</v>
      </c>
      <c r="J12" s="397">
        <f t="shared" si="0"/>
        <v>0</v>
      </c>
      <c r="K12" s="397">
        <f t="shared" si="0"/>
        <v>0</v>
      </c>
      <c r="L12" s="398"/>
    </row>
    <row r="13" spans="1:12" ht="22.5">
      <c r="A13" s="399"/>
      <c r="B13" s="399"/>
      <c r="C13" s="399"/>
      <c r="D13" s="400">
        <v>6050</v>
      </c>
      <c r="E13" s="400" t="s">
        <v>126</v>
      </c>
      <c r="F13" s="401">
        <v>60510381</v>
      </c>
      <c r="G13" s="401">
        <f>SUM(H13:J13)</f>
        <v>750000</v>
      </c>
      <c r="H13" s="401">
        <f>SUM(H15:H20)</f>
        <v>750000</v>
      </c>
      <c r="I13" s="401"/>
      <c r="J13" s="402"/>
      <c r="K13" s="402"/>
      <c r="L13" s="398"/>
    </row>
    <row r="14" spans="1:12" ht="12.75">
      <c r="A14" s="399"/>
      <c r="B14" s="399"/>
      <c r="C14" s="399"/>
      <c r="D14" s="400"/>
      <c r="E14" s="400" t="s">
        <v>469</v>
      </c>
      <c r="F14" s="403"/>
      <c r="G14" s="401"/>
      <c r="H14" s="401"/>
      <c r="I14" s="401"/>
      <c r="J14" s="402"/>
      <c r="K14" s="402"/>
      <c r="L14" s="398"/>
    </row>
    <row r="15" spans="1:12" ht="33.75">
      <c r="A15" s="399"/>
      <c r="B15" s="399"/>
      <c r="C15" s="399"/>
      <c r="D15" s="399"/>
      <c r="E15" s="335" t="s">
        <v>127</v>
      </c>
      <c r="F15" s="401">
        <v>3556603</v>
      </c>
      <c r="G15" s="401">
        <v>50000</v>
      </c>
      <c r="H15" s="401">
        <v>50000</v>
      </c>
      <c r="I15" s="401"/>
      <c r="J15" s="402"/>
      <c r="K15" s="402"/>
      <c r="L15" s="404" t="s">
        <v>128</v>
      </c>
    </row>
    <row r="16" spans="1:12" ht="36" customHeight="1">
      <c r="A16" s="399"/>
      <c r="B16" s="399"/>
      <c r="C16" s="399"/>
      <c r="D16" s="399"/>
      <c r="E16" s="335" t="s">
        <v>255</v>
      </c>
      <c r="F16" s="401">
        <v>7700000</v>
      </c>
      <c r="G16" s="401">
        <v>100000</v>
      </c>
      <c r="H16" s="401">
        <v>100000</v>
      </c>
      <c r="I16" s="401"/>
      <c r="J16" s="402"/>
      <c r="K16" s="402"/>
      <c r="L16" s="404" t="s">
        <v>128</v>
      </c>
    </row>
    <row r="17" spans="1:12" ht="56.25">
      <c r="A17" s="399"/>
      <c r="B17" s="399"/>
      <c r="C17" s="399"/>
      <c r="D17" s="399"/>
      <c r="E17" s="335" t="s">
        <v>129</v>
      </c>
      <c r="F17" s="401">
        <v>1089828</v>
      </c>
      <c r="G17" s="401">
        <v>210000</v>
      </c>
      <c r="H17" s="401">
        <v>210000</v>
      </c>
      <c r="I17" s="401"/>
      <c r="J17" s="402" t="s">
        <v>416</v>
      </c>
      <c r="K17" s="402"/>
      <c r="L17" s="405" t="s">
        <v>128</v>
      </c>
    </row>
    <row r="18" spans="1:12" ht="22.5">
      <c r="A18" s="399"/>
      <c r="B18" s="399"/>
      <c r="C18" s="399"/>
      <c r="D18" s="399"/>
      <c r="E18" s="335" t="s">
        <v>341</v>
      </c>
      <c r="F18" s="401">
        <v>3000000</v>
      </c>
      <c r="G18" s="401">
        <v>100000</v>
      </c>
      <c r="H18" s="401">
        <v>100000</v>
      </c>
      <c r="I18" s="401"/>
      <c r="J18" s="402"/>
      <c r="K18" s="402"/>
      <c r="L18" s="405" t="s">
        <v>128</v>
      </c>
    </row>
    <row r="19" spans="1:12" ht="45">
      <c r="A19" s="399"/>
      <c r="B19" s="399"/>
      <c r="C19" s="399"/>
      <c r="D19" s="399"/>
      <c r="E19" s="335" t="s">
        <v>343</v>
      </c>
      <c r="F19" s="401">
        <v>4500000</v>
      </c>
      <c r="G19" s="401">
        <v>200000</v>
      </c>
      <c r="H19" s="401">
        <v>200000</v>
      </c>
      <c r="I19" s="401"/>
      <c r="J19" s="402"/>
      <c r="K19" s="402"/>
      <c r="L19" s="405" t="s">
        <v>128</v>
      </c>
    </row>
    <row r="20" spans="1:12" ht="22.5">
      <c r="A20" s="399"/>
      <c r="B20" s="399"/>
      <c r="C20" s="399"/>
      <c r="D20" s="399"/>
      <c r="E20" s="400" t="s">
        <v>130</v>
      </c>
      <c r="F20" s="401">
        <v>90000</v>
      </c>
      <c r="G20" s="401">
        <f>SUM(H20:K20)</f>
        <v>90000</v>
      </c>
      <c r="H20" s="401">
        <v>90000</v>
      </c>
      <c r="I20" s="401"/>
      <c r="J20" s="402"/>
      <c r="K20" s="402"/>
      <c r="L20" s="405" t="s">
        <v>128</v>
      </c>
    </row>
    <row r="21" spans="1:12" ht="22.5">
      <c r="A21" s="399"/>
      <c r="B21" s="399"/>
      <c r="C21" s="399"/>
      <c r="D21" s="400">
        <v>6050</v>
      </c>
      <c r="E21" s="335" t="s">
        <v>131</v>
      </c>
      <c r="F21" s="401">
        <v>1720000</v>
      </c>
      <c r="G21" s="401">
        <f>SUM(H21:K21)</f>
        <v>20000</v>
      </c>
      <c r="H21" s="401">
        <f>SUM(H22)</f>
        <v>20000</v>
      </c>
      <c r="I21" s="401"/>
      <c r="J21" s="402"/>
      <c r="K21" s="402"/>
      <c r="L21" s="405" t="s">
        <v>128</v>
      </c>
    </row>
    <row r="22" spans="1:12" ht="22.5">
      <c r="A22" s="399"/>
      <c r="B22" s="399"/>
      <c r="C22" s="399"/>
      <c r="D22" s="399"/>
      <c r="E22" s="400" t="s">
        <v>368</v>
      </c>
      <c r="F22" s="401">
        <v>20000</v>
      </c>
      <c r="G22" s="401">
        <f>SUM(H22:K22)</f>
        <v>20000</v>
      </c>
      <c r="H22" s="401">
        <v>20000</v>
      </c>
      <c r="I22" s="401"/>
      <c r="J22" s="402"/>
      <c r="K22" s="402"/>
      <c r="L22" s="405" t="s">
        <v>128</v>
      </c>
    </row>
    <row r="23" spans="1:12" ht="33.75">
      <c r="A23" s="399"/>
      <c r="B23" s="399"/>
      <c r="C23" s="399"/>
      <c r="D23" s="400">
        <v>6050</v>
      </c>
      <c r="E23" s="102" t="s">
        <v>347</v>
      </c>
      <c r="F23" s="401">
        <v>3100000</v>
      </c>
      <c r="G23" s="401">
        <v>100000</v>
      </c>
      <c r="H23" s="401">
        <v>100000</v>
      </c>
      <c r="I23" s="401"/>
      <c r="J23" s="402"/>
      <c r="K23" s="402"/>
      <c r="L23" s="405" t="s">
        <v>128</v>
      </c>
    </row>
    <row r="24" spans="1:12" ht="22.5">
      <c r="A24" s="399"/>
      <c r="B24" s="399"/>
      <c r="C24" s="399"/>
      <c r="D24" s="400">
        <v>6050</v>
      </c>
      <c r="E24" s="102" t="s">
        <v>207</v>
      </c>
      <c r="F24" s="401">
        <v>4480000</v>
      </c>
      <c r="G24" s="401">
        <v>80000</v>
      </c>
      <c r="H24" s="401">
        <v>80000</v>
      </c>
      <c r="I24" s="401"/>
      <c r="J24" s="402"/>
      <c r="K24" s="402"/>
      <c r="L24" s="405" t="s">
        <v>128</v>
      </c>
    </row>
    <row r="25" spans="1:12" ht="22.5">
      <c r="A25" s="406"/>
      <c r="B25" s="406"/>
      <c r="C25" s="406"/>
      <c r="D25" s="407">
        <v>6050</v>
      </c>
      <c r="E25" s="256" t="s">
        <v>208</v>
      </c>
      <c r="F25" s="408">
        <v>1560000</v>
      </c>
      <c r="G25" s="408">
        <v>60000</v>
      </c>
      <c r="H25" s="408">
        <v>60000</v>
      </c>
      <c r="I25" s="408"/>
      <c r="J25" s="409"/>
      <c r="K25" s="409"/>
      <c r="L25" s="405" t="s">
        <v>128</v>
      </c>
    </row>
    <row r="26" spans="1:12" ht="13.5" thickBot="1">
      <c r="A26" s="388">
        <v>1</v>
      </c>
      <c r="B26" s="388">
        <v>2</v>
      </c>
      <c r="C26" s="388">
        <v>3</v>
      </c>
      <c r="D26" s="388">
        <v>4</v>
      </c>
      <c r="E26" s="388">
        <v>5</v>
      </c>
      <c r="F26" s="388">
        <v>6</v>
      </c>
      <c r="G26" s="388">
        <v>7</v>
      </c>
      <c r="H26" s="388">
        <v>8</v>
      </c>
      <c r="I26" s="388">
        <v>9</v>
      </c>
      <c r="J26" s="389">
        <v>10</v>
      </c>
      <c r="K26" s="389">
        <v>11</v>
      </c>
      <c r="L26" s="389">
        <v>12</v>
      </c>
    </row>
    <row r="27" spans="1:12" ht="13.5" thickBot="1">
      <c r="A27" s="391" t="s">
        <v>59</v>
      </c>
      <c r="B27" s="442">
        <v>801</v>
      </c>
      <c r="C27" s="288"/>
      <c r="D27" s="443"/>
      <c r="E27" s="301" t="s">
        <v>411</v>
      </c>
      <c r="F27" s="393">
        <f aca="true" t="shared" si="1" ref="F27:H28">SUM(F28)</f>
        <v>2410100</v>
      </c>
      <c r="G27" s="393">
        <f t="shared" si="1"/>
        <v>72000</v>
      </c>
      <c r="H27" s="393">
        <f t="shared" si="1"/>
        <v>72000</v>
      </c>
      <c r="I27" s="393"/>
      <c r="J27" s="655"/>
      <c r="K27" s="655"/>
      <c r="L27" s="656"/>
    </row>
    <row r="28" spans="1:12" ht="12.75">
      <c r="A28" s="657"/>
      <c r="B28" s="658"/>
      <c r="C28" s="488">
        <v>80101</v>
      </c>
      <c r="D28" s="489"/>
      <c r="E28" s="490" t="s">
        <v>32</v>
      </c>
      <c r="F28" s="659">
        <f t="shared" si="1"/>
        <v>2410100</v>
      </c>
      <c r="G28" s="659">
        <f t="shared" si="1"/>
        <v>72000</v>
      </c>
      <c r="H28" s="659">
        <f t="shared" si="1"/>
        <v>72000</v>
      </c>
      <c r="I28" s="659"/>
      <c r="J28" s="660"/>
      <c r="K28" s="660"/>
      <c r="L28" s="661"/>
    </row>
    <row r="29" spans="1:12" ht="34.5" thickBot="1">
      <c r="A29" s="662"/>
      <c r="B29" s="662"/>
      <c r="C29" s="663"/>
      <c r="D29" s="664">
        <v>6050</v>
      </c>
      <c r="E29" s="665" t="s">
        <v>350</v>
      </c>
      <c r="F29" s="666">
        <v>2410100</v>
      </c>
      <c r="G29" s="666">
        <v>72000</v>
      </c>
      <c r="H29" s="666">
        <v>72000</v>
      </c>
      <c r="I29" s="666"/>
      <c r="J29" s="667"/>
      <c r="K29" s="667"/>
      <c r="L29" s="404" t="s">
        <v>128</v>
      </c>
    </row>
    <row r="30" spans="1:12" ht="19.5" customHeight="1" thickBot="1">
      <c r="A30" s="391" t="s">
        <v>61</v>
      </c>
      <c r="B30" s="410">
        <v>900</v>
      </c>
      <c r="C30" s="392"/>
      <c r="D30" s="392"/>
      <c r="E30" s="411" t="s">
        <v>132</v>
      </c>
      <c r="F30" s="289">
        <f aca="true" t="shared" si="2" ref="F30:K30">SUM(F31+F41)</f>
        <v>246102339</v>
      </c>
      <c r="G30" s="289">
        <f t="shared" si="2"/>
        <v>4049599</v>
      </c>
      <c r="H30" s="289">
        <f t="shared" si="2"/>
        <v>1761000</v>
      </c>
      <c r="I30" s="289">
        <f t="shared" si="2"/>
        <v>2288599</v>
      </c>
      <c r="J30" s="289">
        <f t="shared" si="2"/>
        <v>0</v>
      </c>
      <c r="K30" s="289">
        <f t="shared" si="2"/>
        <v>0</v>
      </c>
      <c r="L30" s="412"/>
    </row>
    <row r="31" spans="1:12" ht="12.75">
      <c r="A31" s="396"/>
      <c r="B31" s="396"/>
      <c r="C31" s="396">
        <v>90001</v>
      </c>
      <c r="D31" s="396"/>
      <c r="E31" s="413" t="s">
        <v>478</v>
      </c>
      <c r="F31" s="290">
        <f aca="true" t="shared" si="3" ref="F31:K31">SUM(F32)</f>
        <v>193642180</v>
      </c>
      <c r="G31" s="290">
        <f t="shared" si="3"/>
        <v>2544599</v>
      </c>
      <c r="H31" s="290">
        <f t="shared" si="3"/>
        <v>256000</v>
      </c>
      <c r="I31" s="290">
        <f t="shared" si="3"/>
        <v>2288599</v>
      </c>
      <c r="J31" s="290">
        <f t="shared" si="3"/>
        <v>0</v>
      </c>
      <c r="K31" s="290">
        <f t="shared" si="3"/>
        <v>0</v>
      </c>
      <c r="L31" s="414"/>
    </row>
    <row r="32" spans="1:12" ht="22.5">
      <c r="A32" s="399"/>
      <c r="B32" s="399"/>
      <c r="C32" s="399"/>
      <c r="D32" s="400">
        <v>6050</v>
      </c>
      <c r="E32" s="335" t="s">
        <v>133</v>
      </c>
      <c r="F32" s="401">
        <v>193642180</v>
      </c>
      <c r="G32" s="401">
        <f>G34+SUM(G35:G40)</f>
        <v>2544599</v>
      </c>
      <c r="H32" s="401">
        <v>256000</v>
      </c>
      <c r="I32" s="401">
        <v>2288599</v>
      </c>
      <c r="J32" s="401"/>
      <c r="K32" s="401"/>
      <c r="L32" s="414"/>
    </row>
    <row r="33" spans="1:12" ht="12.75">
      <c r="A33" s="399"/>
      <c r="B33" s="399"/>
      <c r="C33" s="399"/>
      <c r="D33" s="400"/>
      <c r="E33" s="400" t="s">
        <v>469</v>
      </c>
      <c r="F33" s="401"/>
      <c r="G33" s="401"/>
      <c r="H33" s="401"/>
      <c r="I33" s="401"/>
      <c r="J33" s="402"/>
      <c r="K33" s="402"/>
      <c r="L33" s="414"/>
    </row>
    <row r="34" spans="1:12" ht="33.75">
      <c r="A34" s="399"/>
      <c r="B34" s="399"/>
      <c r="C34" s="399"/>
      <c r="D34" s="400"/>
      <c r="E34" s="335" t="s">
        <v>369</v>
      </c>
      <c r="F34" s="401">
        <v>142343476</v>
      </c>
      <c r="G34" s="401">
        <f aca="true" t="shared" si="4" ref="G34:G40">SUM(H34:K34)</f>
        <v>1313599</v>
      </c>
      <c r="H34" s="401"/>
      <c r="I34" s="401">
        <v>1313599</v>
      </c>
      <c r="J34" s="402"/>
      <c r="K34" s="402"/>
      <c r="L34" s="668" t="s">
        <v>251</v>
      </c>
    </row>
    <row r="35" spans="1:12" ht="19.5">
      <c r="A35" s="399"/>
      <c r="B35" s="399"/>
      <c r="C35" s="399"/>
      <c r="D35" s="400"/>
      <c r="E35" s="415" t="s">
        <v>134</v>
      </c>
      <c r="F35" s="401">
        <v>2442994</v>
      </c>
      <c r="G35" s="401">
        <f t="shared" si="4"/>
        <v>61000</v>
      </c>
      <c r="H35" s="401">
        <f>5000+11000</f>
        <v>16000</v>
      </c>
      <c r="I35" s="401">
        <v>45000</v>
      </c>
      <c r="J35" s="402"/>
      <c r="K35" s="402"/>
      <c r="L35" s="668" t="s">
        <v>251</v>
      </c>
    </row>
    <row r="36" spans="1:12" ht="19.5">
      <c r="A36" s="399"/>
      <c r="B36" s="399"/>
      <c r="C36" s="399"/>
      <c r="D36" s="400"/>
      <c r="E36" s="415" t="s">
        <v>136</v>
      </c>
      <c r="F36" s="401">
        <v>36876000</v>
      </c>
      <c r="G36" s="401">
        <f t="shared" si="4"/>
        <v>165000</v>
      </c>
      <c r="H36" s="401"/>
      <c r="I36" s="401">
        <v>165000</v>
      </c>
      <c r="J36" s="402"/>
      <c r="K36" s="402"/>
      <c r="L36" s="668" t="s">
        <v>251</v>
      </c>
    </row>
    <row r="37" spans="1:12" ht="19.5">
      <c r="A37" s="399"/>
      <c r="B37" s="399"/>
      <c r="C37" s="399"/>
      <c r="D37" s="400"/>
      <c r="E37" s="415" t="s">
        <v>370</v>
      </c>
      <c r="F37" s="401">
        <v>5366880</v>
      </c>
      <c r="G37" s="401">
        <f t="shared" si="4"/>
        <v>55000</v>
      </c>
      <c r="H37" s="401">
        <f>5000+5000</f>
        <v>10000</v>
      </c>
      <c r="I37" s="401">
        <v>45000</v>
      </c>
      <c r="J37" s="402"/>
      <c r="K37" s="402"/>
      <c r="L37" s="668" t="s">
        <v>251</v>
      </c>
    </row>
    <row r="38" spans="1:12" ht="33.75">
      <c r="A38" s="399"/>
      <c r="B38" s="417"/>
      <c r="C38" s="406"/>
      <c r="D38" s="407"/>
      <c r="E38" s="407" t="s">
        <v>371</v>
      </c>
      <c r="F38" s="408">
        <v>6350000</v>
      </c>
      <c r="G38" s="401">
        <f t="shared" si="4"/>
        <v>750000</v>
      </c>
      <c r="H38" s="408">
        <v>75000</v>
      </c>
      <c r="I38" s="408">
        <v>675000</v>
      </c>
      <c r="J38" s="409"/>
      <c r="K38" s="409"/>
      <c r="L38" s="669" t="s">
        <v>251</v>
      </c>
    </row>
    <row r="39" spans="1:12" ht="12.75">
      <c r="A39" s="399"/>
      <c r="B39" s="417"/>
      <c r="C39" s="406"/>
      <c r="D39" s="407"/>
      <c r="E39" s="407" t="s">
        <v>372</v>
      </c>
      <c r="F39" s="408">
        <v>150000</v>
      </c>
      <c r="G39" s="401">
        <f t="shared" si="4"/>
        <v>150000</v>
      </c>
      <c r="H39" s="408">
        <v>150000</v>
      </c>
      <c r="I39" s="408"/>
      <c r="J39" s="409"/>
      <c r="K39" s="409"/>
      <c r="L39" s="405"/>
    </row>
    <row r="40" spans="1:12" ht="19.5">
      <c r="A40" s="399"/>
      <c r="B40" s="417"/>
      <c r="C40" s="406"/>
      <c r="D40" s="407"/>
      <c r="E40" s="407" t="s">
        <v>360</v>
      </c>
      <c r="F40" s="408">
        <v>50000</v>
      </c>
      <c r="G40" s="401">
        <f t="shared" si="4"/>
        <v>50000</v>
      </c>
      <c r="H40" s="408">
        <v>5000</v>
      </c>
      <c r="I40" s="408">
        <v>45000</v>
      </c>
      <c r="J40" s="409"/>
      <c r="K40" s="409"/>
      <c r="L40" s="669" t="s">
        <v>251</v>
      </c>
    </row>
    <row r="41" spans="1:12" ht="12.75">
      <c r="A41" s="399"/>
      <c r="B41" s="418"/>
      <c r="C41" s="399">
        <v>90095</v>
      </c>
      <c r="D41" s="400"/>
      <c r="E41" s="419" t="s">
        <v>409</v>
      </c>
      <c r="F41" s="420">
        <f>SUM(F42:F46)</f>
        <v>52460159</v>
      </c>
      <c r="G41" s="420">
        <f>SUM(G42:G46)</f>
        <v>1505000</v>
      </c>
      <c r="H41" s="420">
        <f>SUM(H42:H46)</f>
        <v>1505000</v>
      </c>
      <c r="I41" s="420">
        <f>SUM(I42:I44)</f>
        <v>0</v>
      </c>
      <c r="J41" s="420">
        <f>SUM(J42:J44)</f>
        <v>0</v>
      </c>
      <c r="K41" s="420">
        <f>SUM(K42:K44)</f>
        <v>0</v>
      </c>
      <c r="L41" s="405"/>
    </row>
    <row r="42" spans="1:12" ht="45">
      <c r="A42" s="406"/>
      <c r="B42" s="417"/>
      <c r="C42" s="406"/>
      <c r="D42" s="407">
        <v>6050</v>
      </c>
      <c r="E42" s="421" t="s">
        <v>373</v>
      </c>
      <c r="F42" s="408">
        <v>19245954</v>
      </c>
      <c r="G42" s="408">
        <v>1040000</v>
      </c>
      <c r="H42" s="408">
        <v>1040000</v>
      </c>
      <c r="I42" s="408"/>
      <c r="J42" s="409"/>
      <c r="K42" s="409" t="s">
        <v>416</v>
      </c>
      <c r="L42" s="404" t="s">
        <v>128</v>
      </c>
    </row>
    <row r="43" spans="1:12" ht="45">
      <c r="A43" s="422"/>
      <c r="B43" s="423"/>
      <c r="C43" s="423"/>
      <c r="D43" s="424">
        <v>6050</v>
      </c>
      <c r="E43" s="102" t="s">
        <v>139</v>
      </c>
      <c r="F43" s="425">
        <f>4093405+25000</f>
        <v>4118405</v>
      </c>
      <c r="G43" s="425">
        <v>70000</v>
      </c>
      <c r="H43" s="425">
        <v>70000</v>
      </c>
      <c r="I43" s="425"/>
      <c r="J43" s="405"/>
      <c r="K43" s="425"/>
      <c r="L43" s="405" t="s">
        <v>128</v>
      </c>
    </row>
    <row r="44" spans="1:12" ht="45">
      <c r="A44" s="422"/>
      <c r="B44" s="423"/>
      <c r="C44" s="423"/>
      <c r="D44" s="424">
        <v>6050</v>
      </c>
      <c r="E44" s="102" t="s">
        <v>374</v>
      </c>
      <c r="F44" s="425">
        <v>8265000</v>
      </c>
      <c r="G44" s="425">
        <v>265000</v>
      </c>
      <c r="H44" s="425">
        <v>265000</v>
      </c>
      <c r="I44" s="425"/>
      <c r="J44" s="405"/>
      <c r="K44" s="425"/>
      <c r="L44" s="404" t="s">
        <v>128</v>
      </c>
    </row>
    <row r="45" spans="1:12" ht="33.75">
      <c r="A45" s="670"/>
      <c r="B45" s="482"/>
      <c r="C45" s="423"/>
      <c r="D45" s="424">
        <v>6050</v>
      </c>
      <c r="E45" s="102" t="s">
        <v>363</v>
      </c>
      <c r="F45" s="425">
        <v>440000</v>
      </c>
      <c r="G45" s="425">
        <v>30000</v>
      </c>
      <c r="H45" s="425">
        <v>30000</v>
      </c>
      <c r="I45" s="425"/>
      <c r="J45" s="405"/>
      <c r="K45" s="425"/>
      <c r="L45" s="404" t="s">
        <v>128</v>
      </c>
    </row>
    <row r="46" spans="1:12" ht="34.5" thickBot="1">
      <c r="A46" s="671"/>
      <c r="B46" s="672"/>
      <c r="C46" s="673"/>
      <c r="D46" s="468">
        <v>6050</v>
      </c>
      <c r="E46" s="258" t="s">
        <v>364</v>
      </c>
      <c r="F46" s="470">
        <v>20390800</v>
      </c>
      <c r="G46" s="470">
        <v>100000</v>
      </c>
      <c r="H46" s="470">
        <v>100000</v>
      </c>
      <c r="I46" s="470"/>
      <c r="J46" s="674" t="s">
        <v>416</v>
      </c>
      <c r="K46" s="471"/>
      <c r="L46" s="404" t="s">
        <v>128</v>
      </c>
    </row>
    <row r="47" spans="1:12" ht="13.5" thickBot="1">
      <c r="A47" s="391" t="s">
        <v>64</v>
      </c>
      <c r="B47" s="410">
        <v>921</v>
      </c>
      <c r="C47" s="392"/>
      <c r="D47" s="426"/>
      <c r="E47" s="325" t="s">
        <v>140</v>
      </c>
      <c r="F47" s="289">
        <f aca="true" t="shared" si="5" ref="F47:K47">SUM(F48)</f>
        <v>6767711</v>
      </c>
      <c r="G47" s="289">
        <f t="shared" si="5"/>
        <v>611000</v>
      </c>
      <c r="H47" s="289">
        <f t="shared" si="5"/>
        <v>611000</v>
      </c>
      <c r="I47" s="289">
        <f t="shared" si="5"/>
        <v>0</v>
      </c>
      <c r="J47" s="289">
        <f t="shared" si="5"/>
        <v>0</v>
      </c>
      <c r="K47" s="427">
        <f t="shared" si="5"/>
        <v>0</v>
      </c>
      <c r="L47" s="428"/>
    </row>
    <row r="48" spans="1:12" ht="12.75">
      <c r="A48" s="429"/>
      <c r="B48" s="396"/>
      <c r="C48" s="396">
        <v>92109</v>
      </c>
      <c r="D48" s="430"/>
      <c r="E48" s="328" t="s">
        <v>454</v>
      </c>
      <c r="F48" s="290">
        <f>F49+F55</f>
        <v>6767711</v>
      </c>
      <c r="G48" s="290">
        <f>G49+G55</f>
        <v>611000</v>
      </c>
      <c r="H48" s="290">
        <f>H49+H55</f>
        <v>611000</v>
      </c>
      <c r="I48" s="290">
        <f>SUM(I55+I49)</f>
        <v>0</v>
      </c>
      <c r="J48" s="290">
        <f>SUM(J55+J49)</f>
        <v>0</v>
      </c>
      <c r="K48" s="290">
        <f>SUM(K55+K49)</f>
        <v>0</v>
      </c>
      <c r="L48" s="398"/>
    </row>
    <row r="49" spans="1:12" ht="12.75">
      <c r="A49" s="103"/>
      <c r="B49" s="399"/>
      <c r="C49" s="399"/>
      <c r="D49" s="400">
        <v>6050</v>
      </c>
      <c r="E49" s="415" t="s">
        <v>141</v>
      </c>
      <c r="F49" s="401">
        <f>SUM(F52:F54)</f>
        <v>3811000</v>
      </c>
      <c r="G49" s="401">
        <f>SUM(G52:G54)</f>
        <v>111000</v>
      </c>
      <c r="H49" s="401">
        <f>SUM(H52:H54)</f>
        <v>111000</v>
      </c>
      <c r="I49" s="401">
        <f>SUM(I52)</f>
        <v>0</v>
      </c>
      <c r="J49" s="401">
        <f>SUM(J52)</f>
        <v>0</v>
      </c>
      <c r="K49" s="401">
        <f>SUM(K52)</f>
        <v>0</v>
      </c>
      <c r="L49" s="398"/>
    </row>
    <row r="50" spans="1:12" ht="13.5" customHeight="1">
      <c r="A50" s="399"/>
      <c r="B50" s="399"/>
      <c r="C50" s="399"/>
      <c r="D50" s="400"/>
      <c r="E50" s="400" t="s">
        <v>469</v>
      </c>
      <c r="F50" s="401"/>
      <c r="G50" s="401"/>
      <c r="H50" s="401"/>
      <c r="I50" s="401"/>
      <c r="J50" s="402"/>
      <c r="K50" s="402"/>
      <c r="L50" s="398"/>
    </row>
    <row r="51" spans="1:12" ht="12.75">
      <c r="A51" s="388">
        <v>1</v>
      </c>
      <c r="B51" s="388">
        <v>2</v>
      </c>
      <c r="C51" s="388">
        <v>3</v>
      </c>
      <c r="D51" s="388">
        <v>4</v>
      </c>
      <c r="E51" s="388">
        <v>5</v>
      </c>
      <c r="F51" s="388">
        <v>6</v>
      </c>
      <c r="G51" s="388">
        <v>7</v>
      </c>
      <c r="H51" s="388">
        <v>8</v>
      </c>
      <c r="I51" s="388">
        <v>9</v>
      </c>
      <c r="J51" s="389">
        <v>10</v>
      </c>
      <c r="K51" s="389">
        <v>11</v>
      </c>
      <c r="L51" s="389">
        <v>12</v>
      </c>
    </row>
    <row r="52" spans="1:12" ht="22.5">
      <c r="A52" s="399"/>
      <c r="B52" s="399"/>
      <c r="C52" s="399"/>
      <c r="D52" s="400"/>
      <c r="E52" s="415" t="s">
        <v>142</v>
      </c>
      <c r="F52" s="401">
        <v>1756000</v>
      </c>
      <c r="G52" s="401">
        <v>56000</v>
      </c>
      <c r="H52" s="401">
        <v>56000</v>
      </c>
      <c r="I52" s="401"/>
      <c r="J52" s="402"/>
      <c r="K52" s="402"/>
      <c r="L52" s="404" t="s">
        <v>128</v>
      </c>
    </row>
    <row r="53" spans="1:12" ht="22.5">
      <c r="A53" s="422"/>
      <c r="B53" s="431"/>
      <c r="C53" s="431"/>
      <c r="D53" s="432"/>
      <c r="E53" s="335" t="s">
        <v>143</v>
      </c>
      <c r="F53" s="425">
        <v>2040000</v>
      </c>
      <c r="G53" s="425">
        <v>40000</v>
      </c>
      <c r="H53" s="425">
        <v>40000</v>
      </c>
      <c r="I53" s="425"/>
      <c r="J53" s="405"/>
      <c r="K53" s="425"/>
      <c r="L53" s="405" t="s">
        <v>128</v>
      </c>
    </row>
    <row r="54" spans="1:12" ht="22.5">
      <c r="A54" s="433"/>
      <c r="B54" s="434"/>
      <c r="C54" s="434"/>
      <c r="D54" s="435"/>
      <c r="E54" s="421" t="s">
        <v>144</v>
      </c>
      <c r="F54" s="436">
        <v>15000</v>
      </c>
      <c r="G54" s="436">
        <v>15000</v>
      </c>
      <c r="H54" s="436">
        <v>15000</v>
      </c>
      <c r="I54" s="436"/>
      <c r="J54" s="404"/>
      <c r="K54" s="436"/>
      <c r="L54" s="405" t="s">
        <v>128</v>
      </c>
    </row>
    <row r="55" spans="1:12" ht="45.75" thickBot="1">
      <c r="A55" s="406"/>
      <c r="B55" s="406"/>
      <c r="C55" s="406"/>
      <c r="D55" s="407">
        <v>6050</v>
      </c>
      <c r="E55" s="421" t="s">
        <v>375</v>
      </c>
      <c r="F55" s="408">
        <v>2956711</v>
      </c>
      <c r="G55" s="408">
        <v>500000</v>
      </c>
      <c r="H55" s="408">
        <v>500000</v>
      </c>
      <c r="I55" s="408"/>
      <c r="J55" s="409"/>
      <c r="K55" s="409"/>
      <c r="L55" s="404" t="s">
        <v>128</v>
      </c>
    </row>
    <row r="56" spans="1:12" ht="13.5" thickBot="1">
      <c r="A56" s="391" t="s">
        <v>67</v>
      </c>
      <c r="B56" s="410">
        <v>926</v>
      </c>
      <c r="C56" s="392"/>
      <c r="D56" s="426"/>
      <c r="E56" s="306" t="s">
        <v>146</v>
      </c>
      <c r="F56" s="289">
        <f aca="true" t="shared" si="6" ref="F56:K57">SUM(F57)</f>
        <v>10117904</v>
      </c>
      <c r="G56" s="289">
        <f t="shared" si="6"/>
        <v>90802</v>
      </c>
      <c r="H56" s="289">
        <f t="shared" si="6"/>
        <v>90802</v>
      </c>
      <c r="I56" s="289">
        <f t="shared" si="6"/>
        <v>0</v>
      </c>
      <c r="J56" s="289">
        <f t="shared" si="6"/>
        <v>0</v>
      </c>
      <c r="K56" s="427">
        <f t="shared" si="6"/>
        <v>0</v>
      </c>
      <c r="L56" s="395"/>
    </row>
    <row r="57" spans="1:12" ht="12.75">
      <c r="A57" s="396"/>
      <c r="B57" s="396"/>
      <c r="C57" s="396">
        <v>92605</v>
      </c>
      <c r="D57" s="430"/>
      <c r="E57" s="327" t="s">
        <v>475</v>
      </c>
      <c r="F57" s="290">
        <f>SUM(F58)</f>
        <v>10117904</v>
      </c>
      <c r="G57" s="290">
        <f t="shared" si="6"/>
        <v>90802</v>
      </c>
      <c r="H57" s="290">
        <f t="shared" si="6"/>
        <v>90802</v>
      </c>
      <c r="I57" s="290">
        <f t="shared" si="6"/>
        <v>0</v>
      </c>
      <c r="J57" s="290">
        <f t="shared" si="6"/>
        <v>0</v>
      </c>
      <c r="K57" s="290">
        <f t="shared" si="6"/>
        <v>0</v>
      </c>
      <c r="L57" s="398"/>
    </row>
    <row r="58" spans="1:12" ht="12.75">
      <c r="A58" s="103"/>
      <c r="B58" s="399"/>
      <c r="C58" s="399"/>
      <c r="D58" s="400">
        <v>6050</v>
      </c>
      <c r="E58" s="415" t="s">
        <v>147</v>
      </c>
      <c r="F58" s="401">
        <v>10117904</v>
      </c>
      <c r="G58" s="401">
        <f>SUM(H58:K58)</f>
        <v>90802</v>
      </c>
      <c r="H58" s="401">
        <v>90802</v>
      </c>
      <c r="I58" s="401">
        <f>SUM(I62:I64)</f>
        <v>0</v>
      </c>
      <c r="J58" s="401">
        <f>SUM(J62:J64)</f>
        <v>0</v>
      </c>
      <c r="K58" s="401">
        <f>SUM(K62:K64)</f>
        <v>0</v>
      </c>
      <c r="L58" s="398"/>
    </row>
    <row r="59" spans="1:12" ht="12.75">
      <c r="A59" s="399"/>
      <c r="B59" s="399"/>
      <c r="C59" s="399"/>
      <c r="D59" s="400"/>
      <c r="E59" s="400" t="s">
        <v>469</v>
      </c>
      <c r="F59" s="401"/>
      <c r="G59" s="401"/>
      <c r="H59" s="401"/>
      <c r="I59" s="401"/>
      <c r="J59" s="402"/>
      <c r="K59" s="402"/>
      <c r="L59" s="398"/>
    </row>
    <row r="60" spans="1:12" ht="22.5">
      <c r="A60" s="399"/>
      <c r="B60" s="399"/>
      <c r="C60" s="399"/>
      <c r="D60" s="400"/>
      <c r="E60" s="400" t="s">
        <v>376</v>
      </c>
      <c r="F60" s="401">
        <v>2335556</v>
      </c>
      <c r="G60" s="401">
        <f>SUM(H60:K60)</f>
        <v>18856</v>
      </c>
      <c r="H60" s="401">
        <v>18856</v>
      </c>
      <c r="I60" s="401"/>
      <c r="J60" s="402"/>
      <c r="K60" s="402"/>
      <c r="L60" s="404" t="s">
        <v>135</v>
      </c>
    </row>
    <row r="61" spans="1:12" ht="22.5">
      <c r="A61" s="399"/>
      <c r="B61" s="399"/>
      <c r="C61" s="399"/>
      <c r="D61" s="400"/>
      <c r="E61" s="400" t="s">
        <v>377</v>
      </c>
      <c r="F61" s="401">
        <v>2727548</v>
      </c>
      <c r="G61" s="401">
        <f>SUM(H61:K61)</f>
        <v>17146</v>
      </c>
      <c r="H61" s="401">
        <v>17146</v>
      </c>
      <c r="I61" s="401"/>
      <c r="J61" s="402"/>
      <c r="K61" s="402" t="s">
        <v>416</v>
      </c>
      <c r="L61" s="404" t="s">
        <v>135</v>
      </c>
    </row>
    <row r="62" spans="1:12" ht="22.5">
      <c r="A62" s="399"/>
      <c r="B62" s="399"/>
      <c r="C62" s="399"/>
      <c r="D62" s="400"/>
      <c r="E62" s="415" t="s">
        <v>378</v>
      </c>
      <c r="F62" s="401">
        <v>2020000</v>
      </c>
      <c r="G62" s="401">
        <f>SUM(H62:K62)</f>
        <v>20000</v>
      </c>
      <c r="H62" s="401">
        <v>20000</v>
      </c>
      <c r="I62" s="401"/>
      <c r="J62" s="402"/>
      <c r="K62" s="402"/>
      <c r="L62" s="404" t="s">
        <v>135</v>
      </c>
    </row>
    <row r="63" spans="1:12" ht="22.5">
      <c r="A63" s="399"/>
      <c r="B63" s="399"/>
      <c r="C63" s="399"/>
      <c r="D63" s="400"/>
      <c r="E63" s="675" t="s">
        <v>379</v>
      </c>
      <c r="F63" s="408">
        <v>3019800</v>
      </c>
      <c r="G63" s="408">
        <f>SUM(H63:K63)</f>
        <v>19800</v>
      </c>
      <c r="H63" s="408">
        <v>19800</v>
      </c>
      <c r="I63" s="408"/>
      <c r="J63" s="402"/>
      <c r="K63" s="402"/>
      <c r="L63" s="405" t="s">
        <v>128</v>
      </c>
    </row>
    <row r="64" spans="1:12" ht="23.25" thickBot="1">
      <c r="A64" s="406"/>
      <c r="B64" s="406"/>
      <c r="C64" s="406"/>
      <c r="D64" s="407"/>
      <c r="E64" s="675" t="s">
        <v>149</v>
      </c>
      <c r="F64" s="408">
        <v>15000</v>
      </c>
      <c r="G64" s="408">
        <v>15000</v>
      </c>
      <c r="H64" s="408">
        <v>15000</v>
      </c>
      <c r="I64" s="408"/>
      <c r="J64" s="409" t="s">
        <v>416</v>
      </c>
      <c r="K64" s="409"/>
      <c r="L64" s="404" t="s">
        <v>135</v>
      </c>
    </row>
    <row r="65" spans="1:12" ht="13.5" thickBot="1">
      <c r="A65" s="391"/>
      <c r="B65" s="676"/>
      <c r="C65" s="676"/>
      <c r="D65" s="677"/>
      <c r="E65" s="678" t="s">
        <v>150</v>
      </c>
      <c r="F65" s="289">
        <f>SUM(F11+F27+F30+F47+F56)</f>
        <v>336768435</v>
      </c>
      <c r="G65" s="289">
        <f>SUM(G11+G27+G30+G47+G56)</f>
        <v>5833401</v>
      </c>
      <c r="H65" s="289">
        <f>SUM(H11+H27+H30+H47+H56)</f>
        <v>3544802</v>
      </c>
      <c r="I65" s="289">
        <f>SUM(I11+I27+I30+I47+I56)</f>
        <v>2288599</v>
      </c>
      <c r="J65" s="679"/>
      <c r="K65" s="289" t="s">
        <v>416</v>
      </c>
      <c r="L65" s="680"/>
    </row>
    <row r="66" spans="1:12" ht="13.5" thickBot="1">
      <c r="A66" s="758" t="s">
        <v>151</v>
      </c>
      <c r="B66" s="759"/>
      <c r="C66" s="759"/>
      <c r="D66" s="759"/>
      <c r="E66" s="760"/>
      <c r="F66" s="438"/>
      <c r="G66" s="438"/>
      <c r="H66" s="438"/>
      <c r="I66" s="438"/>
      <c r="J66" s="438"/>
      <c r="K66" s="438"/>
      <c r="L66" s="439"/>
    </row>
    <row r="67" spans="1:12" ht="14.25" thickBot="1" thickTop="1">
      <c r="A67" s="678" t="s">
        <v>56</v>
      </c>
      <c r="B67" s="676" t="s">
        <v>282</v>
      </c>
      <c r="C67" s="681"/>
      <c r="D67" s="681"/>
      <c r="E67" s="682" t="s">
        <v>442</v>
      </c>
      <c r="F67" s="289">
        <f aca="true" t="shared" si="7" ref="F67:K68">SUM(F68)</f>
        <v>33000</v>
      </c>
      <c r="G67" s="289">
        <f t="shared" si="7"/>
        <v>33000</v>
      </c>
      <c r="H67" s="289">
        <f t="shared" si="7"/>
        <v>33000</v>
      </c>
      <c r="I67" s="289">
        <f t="shared" si="7"/>
        <v>0</v>
      </c>
      <c r="J67" s="289">
        <f t="shared" si="7"/>
        <v>0</v>
      </c>
      <c r="K67" s="289">
        <f t="shared" si="7"/>
        <v>0</v>
      </c>
      <c r="L67" s="683"/>
    </row>
    <row r="68" spans="1:12" ht="12.75">
      <c r="A68" s="684"/>
      <c r="B68" s="684"/>
      <c r="C68" s="685" t="s">
        <v>284</v>
      </c>
      <c r="D68" s="684"/>
      <c r="E68" s="413" t="s">
        <v>285</v>
      </c>
      <c r="F68" s="290">
        <f t="shared" si="7"/>
        <v>33000</v>
      </c>
      <c r="G68" s="290">
        <f t="shared" si="7"/>
        <v>33000</v>
      </c>
      <c r="H68" s="290">
        <f t="shared" si="7"/>
        <v>33000</v>
      </c>
      <c r="I68" s="290">
        <f t="shared" si="7"/>
        <v>0</v>
      </c>
      <c r="J68" s="290">
        <f t="shared" si="7"/>
        <v>0</v>
      </c>
      <c r="K68" s="290">
        <f t="shared" si="7"/>
        <v>0</v>
      </c>
      <c r="L68" s="484"/>
    </row>
    <row r="69" spans="1:12" ht="34.5" thickBot="1">
      <c r="A69" s="686"/>
      <c r="B69" s="686"/>
      <c r="C69" s="686"/>
      <c r="D69" s="686"/>
      <c r="E69" s="617" t="s">
        <v>286</v>
      </c>
      <c r="F69" s="408">
        <v>33000</v>
      </c>
      <c r="G69" s="408">
        <f>SUM(H69:K69)</f>
        <v>33000</v>
      </c>
      <c r="H69" s="408">
        <v>33000</v>
      </c>
      <c r="I69" s="416"/>
      <c r="J69" s="453"/>
      <c r="K69" s="687"/>
      <c r="L69" s="405" t="s">
        <v>128</v>
      </c>
    </row>
    <row r="70" spans="1:12" ht="15.75" thickBot="1">
      <c r="A70" s="441" t="s">
        <v>59</v>
      </c>
      <c r="B70" s="442">
        <v>600</v>
      </c>
      <c r="C70" s="293"/>
      <c r="D70" s="443"/>
      <c r="E70" s="288" t="s">
        <v>432</v>
      </c>
      <c r="F70" s="444">
        <f aca="true" t="shared" si="8" ref="F70:K70">SUM(F71)</f>
        <v>4190522</v>
      </c>
      <c r="G70" s="444">
        <f>SUM(G71)</f>
        <v>1107000</v>
      </c>
      <c r="H70" s="444">
        <f t="shared" si="8"/>
        <v>1107000</v>
      </c>
      <c r="I70" s="444">
        <f t="shared" si="8"/>
        <v>0</v>
      </c>
      <c r="J70" s="444">
        <f t="shared" si="8"/>
        <v>0</v>
      </c>
      <c r="K70" s="445">
        <f t="shared" si="8"/>
        <v>0</v>
      </c>
      <c r="L70" s="688"/>
    </row>
    <row r="71" spans="1:12" ht="12.75">
      <c r="A71" s="440"/>
      <c r="B71" s="447"/>
      <c r="C71" s="252">
        <v>60016</v>
      </c>
      <c r="D71" s="448"/>
      <c r="E71" s="252" t="s">
        <v>422</v>
      </c>
      <c r="F71" s="449">
        <f aca="true" t="shared" si="9" ref="F71:K71">SUM(F72:F76)+SUM(F78:F81)</f>
        <v>4190522</v>
      </c>
      <c r="G71" s="449">
        <f t="shared" si="9"/>
        <v>1107000</v>
      </c>
      <c r="H71" s="449">
        <f t="shared" si="9"/>
        <v>1107000</v>
      </c>
      <c r="I71" s="449">
        <f t="shared" si="9"/>
        <v>0</v>
      </c>
      <c r="J71" s="449">
        <f t="shared" si="9"/>
        <v>0</v>
      </c>
      <c r="K71" s="449">
        <f t="shared" si="9"/>
        <v>0</v>
      </c>
      <c r="L71" s="450"/>
    </row>
    <row r="72" spans="1:12" ht="22.5">
      <c r="A72" s="414"/>
      <c r="B72" s="447"/>
      <c r="C72" s="252"/>
      <c r="D72" s="448">
        <v>6050</v>
      </c>
      <c r="E72" s="451" t="s">
        <v>152</v>
      </c>
      <c r="F72" s="450">
        <v>2100000</v>
      </c>
      <c r="G72" s="450">
        <f>SUM(H72:K72)</f>
        <v>100000</v>
      </c>
      <c r="H72" s="450">
        <v>100000</v>
      </c>
      <c r="I72" s="449"/>
      <c r="J72" s="449"/>
      <c r="K72" s="449"/>
      <c r="L72" s="405" t="s">
        <v>128</v>
      </c>
    </row>
    <row r="73" spans="1:12" ht="22.5">
      <c r="A73" s="414"/>
      <c r="B73" s="423"/>
      <c r="C73" s="423"/>
      <c r="D73" s="424">
        <v>6050</v>
      </c>
      <c r="E73" s="298" t="s">
        <v>153</v>
      </c>
      <c r="F73" s="425">
        <v>637450</v>
      </c>
      <c r="G73" s="425">
        <v>610000</v>
      </c>
      <c r="H73" s="425">
        <v>610000</v>
      </c>
      <c r="I73" s="425"/>
      <c r="J73" s="405"/>
      <c r="K73" s="425"/>
      <c r="L73" s="405" t="s">
        <v>128</v>
      </c>
    </row>
    <row r="74" spans="1:12" ht="22.5">
      <c r="A74" s="103"/>
      <c r="B74" s="423"/>
      <c r="C74" s="423"/>
      <c r="D74" s="424">
        <v>6050</v>
      </c>
      <c r="E74" s="452" t="s">
        <v>154</v>
      </c>
      <c r="F74" s="425">
        <v>116000</v>
      </c>
      <c r="G74" s="425">
        <v>110000</v>
      </c>
      <c r="H74" s="425">
        <v>110000</v>
      </c>
      <c r="I74" s="425"/>
      <c r="J74" s="405"/>
      <c r="K74" s="425"/>
      <c r="L74" s="405" t="s">
        <v>128</v>
      </c>
    </row>
    <row r="75" spans="1:12" ht="22.5">
      <c r="A75" s="414"/>
      <c r="B75" s="423"/>
      <c r="C75" s="423"/>
      <c r="D75" s="424">
        <v>6050</v>
      </c>
      <c r="E75" s="102" t="s">
        <v>155</v>
      </c>
      <c r="F75" s="291">
        <v>210000</v>
      </c>
      <c r="G75" s="425">
        <v>40000</v>
      </c>
      <c r="H75" s="425">
        <v>40000</v>
      </c>
      <c r="I75" s="425"/>
      <c r="J75" s="405"/>
      <c r="K75" s="425"/>
      <c r="L75" s="404" t="s">
        <v>128</v>
      </c>
    </row>
    <row r="76" spans="1:12" ht="22.5">
      <c r="A76" s="453"/>
      <c r="B76" s="423"/>
      <c r="C76" s="423"/>
      <c r="D76" s="424">
        <v>6050</v>
      </c>
      <c r="E76" s="335" t="s">
        <v>156</v>
      </c>
      <c r="F76" s="425">
        <v>227072</v>
      </c>
      <c r="G76" s="425">
        <f>SUM(H76:K76)</f>
        <v>47000</v>
      </c>
      <c r="H76" s="425">
        <f>35000+12000</f>
        <v>47000</v>
      </c>
      <c r="I76" s="425"/>
      <c r="J76" s="405"/>
      <c r="K76" s="425"/>
      <c r="L76" s="405" t="s">
        <v>128</v>
      </c>
    </row>
    <row r="77" spans="1:12" ht="12.75">
      <c r="A77" s="388">
        <v>1</v>
      </c>
      <c r="B77" s="388">
        <v>2</v>
      </c>
      <c r="C77" s="388">
        <v>3</v>
      </c>
      <c r="D77" s="388">
        <v>4</v>
      </c>
      <c r="E77" s="388">
        <v>5</v>
      </c>
      <c r="F77" s="388">
        <v>6</v>
      </c>
      <c r="G77" s="388">
        <v>7</v>
      </c>
      <c r="H77" s="388">
        <v>8</v>
      </c>
      <c r="I77" s="388">
        <v>9</v>
      </c>
      <c r="J77" s="389">
        <v>10</v>
      </c>
      <c r="K77" s="389">
        <v>11</v>
      </c>
      <c r="L77" s="389">
        <v>12</v>
      </c>
    </row>
    <row r="78" spans="1:12" ht="33.75">
      <c r="A78" s="265"/>
      <c r="B78" s="482"/>
      <c r="C78" s="423"/>
      <c r="D78" s="424">
        <v>6050</v>
      </c>
      <c r="E78" s="335" t="s">
        <v>157</v>
      </c>
      <c r="F78" s="425">
        <v>730000</v>
      </c>
      <c r="G78" s="425">
        <f>SUM(H78:K78)</f>
        <v>30000</v>
      </c>
      <c r="H78" s="425">
        <v>30000</v>
      </c>
      <c r="I78" s="425"/>
      <c r="J78" s="405" t="s">
        <v>416</v>
      </c>
      <c r="K78" s="425"/>
      <c r="L78" s="405" t="s">
        <v>128</v>
      </c>
    </row>
    <row r="79" spans="1:12" ht="33.75">
      <c r="A79" s="265"/>
      <c r="B79" s="423"/>
      <c r="C79" s="423"/>
      <c r="D79" s="424">
        <v>6050</v>
      </c>
      <c r="E79" s="335" t="s">
        <v>380</v>
      </c>
      <c r="F79" s="425">
        <v>120000</v>
      </c>
      <c r="G79" s="425">
        <v>120000</v>
      </c>
      <c r="H79" s="425">
        <v>120000</v>
      </c>
      <c r="I79" s="425"/>
      <c r="J79" s="405"/>
      <c r="K79" s="425"/>
      <c r="L79" s="473" t="s">
        <v>128</v>
      </c>
    </row>
    <row r="80" spans="1:12" ht="22.5">
      <c r="A80" s="265"/>
      <c r="B80" s="423"/>
      <c r="C80" s="423"/>
      <c r="D80" s="424">
        <v>6050</v>
      </c>
      <c r="E80" s="335" t="s">
        <v>381</v>
      </c>
      <c r="F80" s="425">
        <v>25000</v>
      </c>
      <c r="G80" s="425">
        <v>25000</v>
      </c>
      <c r="H80" s="425">
        <v>25000</v>
      </c>
      <c r="I80" s="425"/>
      <c r="J80" s="405"/>
      <c r="K80" s="425"/>
      <c r="L80" s="405" t="s">
        <v>128</v>
      </c>
    </row>
    <row r="81" spans="1:12" ht="23.25" thickBot="1">
      <c r="A81" s="689"/>
      <c r="B81" s="690"/>
      <c r="C81" s="691"/>
      <c r="D81" s="461">
        <v>6050</v>
      </c>
      <c r="E81" s="335" t="s">
        <v>382</v>
      </c>
      <c r="F81" s="692">
        <v>25000</v>
      </c>
      <c r="G81" s="692">
        <v>25000</v>
      </c>
      <c r="H81" s="692">
        <v>25000</v>
      </c>
      <c r="I81" s="692"/>
      <c r="J81" s="693"/>
      <c r="K81" s="457"/>
      <c r="L81" s="405" t="s">
        <v>128</v>
      </c>
    </row>
    <row r="82" spans="1:12" ht="13.5" thickBot="1">
      <c r="A82" s="441" t="s">
        <v>61</v>
      </c>
      <c r="B82" s="459">
        <v>700</v>
      </c>
      <c r="C82" s="460"/>
      <c r="D82" s="461"/>
      <c r="E82" s="462" t="s">
        <v>410</v>
      </c>
      <c r="F82" s="463">
        <f aca="true" t="shared" si="10" ref="F82:K82">SUM(F83)</f>
        <v>693000</v>
      </c>
      <c r="G82" s="463">
        <f t="shared" si="10"/>
        <v>693000</v>
      </c>
      <c r="H82" s="463">
        <f t="shared" si="10"/>
        <v>693000</v>
      </c>
      <c r="I82" s="463">
        <f t="shared" si="10"/>
        <v>0</v>
      </c>
      <c r="J82" s="463">
        <f t="shared" si="10"/>
        <v>0</v>
      </c>
      <c r="K82" s="464">
        <f t="shared" si="10"/>
        <v>0</v>
      </c>
      <c r="L82" s="465"/>
    </row>
    <row r="83" spans="1:12" ht="12.75">
      <c r="A83" s="440"/>
      <c r="B83" s="252"/>
      <c r="C83" s="252">
        <v>70005</v>
      </c>
      <c r="D83" s="448"/>
      <c r="E83" s="255" t="s">
        <v>457</v>
      </c>
      <c r="F83" s="449">
        <f>SUM(F84:F87)</f>
        <v>693000</v>
      </c>
      <c r="G83" s="449">
        <f>SUM(G84:G87)</f>
        <v>693000</v>
      </c>
      <c r="H83" s="449">
        <f>SUM(H84:H87)</f>
        <v>693000</v>
      </c>
      <c r="I83" s="449">
        <v>0</v>
      </c>
      <c r="J83" s="449">
        <v>0</v>
      </c>
      <c r="K83" s="449">
        <v>0</v>
      </c>
      <c r="L83" s="450"/>
    </row>
    <row r="84" spans="1:12" ht="22.5">
      <c r="A84" s="414"/>
      <c r="B84" s="252"/>
      <c r="C84" s="252"/>
      <c r="D84" s="448">
        <v>6050</v>
      </c>
      <c r="E84" s="205" t="s">
        <v>383</v>
      </c>
      <c r="F84" s="450">
        <v>46000</v>
      </c>
      <c r="G84" s="425">
        <f>SUM(H84:K84)</f>
        <v>46000</v>
      </c>
      <c r="H84" s="450">
        <v>46000</v>
      </c>
      <c r="I84" s="450"/>
      <c r="J84" s="450"/>
      <c r="K84" s="450"/>
      <c r="L84" s="405" t="s">
        <v>128</v>
      </c>
    </row>
    <row r="85" spans="1:12" ht="22.5">
      <c r="A85" s="453"/>
      <c r="B85" s="252"/>
      <c r="C85" s="252"/>
      <c r="D85" s="448">
        <v>6050</v>
      </c>
      <c r="E85" s="205" t="s">
        <v>384</v>
      </c>
      <c r="F85" s="450">
        <v>9000</v>
      </c>
      <c r="G85" s="425">
        <f>SUM(H85:K85)</f>
        <v>9000</v>
      </c>
      <c r="H85" s="450">
        <v>9000</v>
      </c>
      <c r="I85" s="450"/>
      <c r="J85" s="450"/>
      <c r="K85" s="450"/>
      <c r="L85" s="405" t="s">
        <v>128</v>
      </c>
    </row>
    <row r="86" spans="1:12" ht="22.5">
      <c r="A86" s="265"/>
      <c r="B86" s="466"/>
      <c r="C86" s="252"/>
      <c r="D86" s="448">
        <v>6050</v>
      </c>
      <c r="E86" s="205" t="s">
        <v>385</v>
      </c>
      <c r="F86" s="450">
        <v>38000</v>
      </c>
      <c r="G86" s="425">
        <f>SUM(H86:K86)</f>
        <v>38000</v>
      </c>
      <c r="H86" s="450">
        <v>38000</v>
      </c>
      <c r="I86" s="450"/>
      <c r="J86" s="450"/>
      <c r="K86" s="450"/>
      <c r="L86" s="405" t="s">
        <v>128</v>
      </c>
    </row>
    <row r="87" spans="1:12" ht="23.25" thickBot="1">
      <c r="A87" s="476"/>
      <c r="B87" s="467"/>
      <c r="C87" s="310"/>
      <c r="D87" s="468">
        <v>6060</v>
      </c>
      <c r="E87" s="469" t="s">
        <v>158</v>
      </c>
      <c r="F87" s="470">
        <v>600000</v>
      </c>
      <c r="G87" s="436">
        <f>SUM(H87:K87)</f>
        <v>600000</v>
      </c>
      <c r="H87" s="470">
        <v>600000</v>
      </c>
      <c r="I87" s="470"/>
      <c r="J87" s="470"/>
      <c r="K87" s="471"/>
      <c r="L87" s="404" t="s">
        <v>128</v>
      </c>
    </row>
    <row r="88" spans="1:12" ht="13.5" thickBot="1">
      <c r="A88" s="441" t="s">
        <v>64</v>
      </c>
      <c r="B88" s="442">
        <v>750</v>
      </c>
      <c r="C88" s="288"/>
      <c r="D88" s="443"/>
      <c r="E88" s="301" t="s">
        <v>434</v>
      </c>
      <c r="F88" s="444">
        <f>SUM(F89)</f>
        <v>145000</v>
      </c>
      <c r="G88" s="444">
        <f>SUM(G89)</f>
        <v>145000</v>
      </c>
      <c r="H88" s="444">
        <f>SUM(H89)</f>
        <v>145000</v>
      </c>
      <c r="I88" s="444"/>
      <c r="J88" s="444"/>
      <c r="K88" s="472"/>
      <c r="L88" s="473"/>
    </row>
    <row r="89" spans="1:12" ht="22.5">
      <c r="A89" s="474"/>
      <c r="B89" s="252"/>
      <c r="C89" s="252">
        <v>75023</v>
      </c>
      <c r="D89" s="448"/>
      <c r="E89" s="328" t="s">
        <v>435</v>
      </c>
      <c r="F89" s="449">
        <f>SUM(F90)</f>
        <v>145000</v>
      </c>
      <c r="G89" s="475">
        <f>SUM(H89:K89)</f>
        <v>145000</v>
      </c>
      <c r="H89" s="449">
        <f>SUM(H90)</f>
        <v>145000</v>
      </c>
      <c r="I89" s="449"/>
      <c r="J89" s="449"/>
      <c r="K89" s="450"/>
      <c r="L89" s="405"/>
    </row>
    <row r="90" spans="1:12" ht="23.25" thickBot="1">
      <c r="A90" s="476"/>
      <c r="B90" s="477"/>
      <c r="C90" s="477"/>
      <c r="D90" s="435">
        <v>6060</v>
      </c>
      <c r="E90" s="478" t="s">
        <v>159</v>
      </c>
      <c r="F90" s="436">
        <v>145000</v>
      </c>
      <c r="G90" s="425">
        <f>SUM(H90:K90)</f>
        <v>145000</v>
      </c>
      <c r="H90" s="436">
        <v>145000</v>
      </c>
      <c r="I90" s="436"/>
      <c r="J90" s="436"/>
      <c r="K90" s="436"/>
      <c r="L90" s="405" t="s">
        <v>128</v>
      </c>
    </row>
    <row r="91" spans="1:12" ht="23.25" thickBot="1">
      <c r="A91" s="441" t="s">
        <v>67</v>
      </c>
      <c r="B91" s="479">
        <v>754</v>
      </c>
      <c r="C91" s="306"/>
      <c r="D91" s="443"/>
      <c r="E91" s="254" t="s">
        <v>29</v>
      </c>
      <c r="F91" s="444">
        <f>SUM(F92+F95)</f>
        <v>1782000</v>
      </c>
      <c r="G91" s="444">
        <f>SUM(G92+G95)</f>
        <v>710000</v>
      </c>
      <c r="H91" s="444">
        <f>SUM(H92+H95)</f>
        <v>710000</v>
      </c>
      <c r="I91" s="444">
        <f>SUM(I92)</f>
        <v>0</v>
      </c>
      <c r="J91" s="444">
        <f>SUM(J92)</f>
        <v>0</v>
      </c>
      <c r="K91" s="472"/>
      <c r="L91" s="465"/>
    </row>
    <row r="92" spans="1:12" ht="12.75">
      <c r="A92" s="440"/>
      <c r="B92" s="480"/>
      <c r="C92" s="252">
        <v>75412</v>
      </c>
      <c r="D92" s="448"/>
      <c r="E92" s="481" t="s">
        <v>423</v>
      </c>
      <c r="F92" s="449">
        <f>F93+F94</f>
        <v>1727000</v>
      </c>
      <c r="G92" s="449">
        <f>G93+G94</f>
        <v>655000</v>
      </c>
      <c r="H92" s="449">
        <f>H93+H94</f>
        <v>655000</v>
      </c>
      <c r="I92" s="449">
        <f>SUM(I93)</f>
        <v>0</v>
      </c>
      <c r="J92" s="449">
        <f>SUM(J93)</f>
        <v>0</v>
      </c>
      <c r="K92" s="450"/>
      <c r="L92" s="450"/>
    </row>
    <row r="93" spans="1:12" ht="22.5">
      <c r="A93" s="265"/>
      <c r="B93" s="482"/>
      <c r="C93" s="423"/>
      <c r="D93" s="424">
        <v>6050</v>
      </c>
      <c r="E93" s="452" t="s">
        <v>160</v>
      </c>
      <c r="F93" s="425">
        <v>1672000</v>
      </c>
      <c r="G93" s="425">
        <f>SUM(H93:K93)</f>
        <v>600000</v>
      </c>
      <c r="H93" s="425">
        <v>600000</v>
      </c>
      <c r="I93" s="425"/>
      <c r="J93" s="405"/>
      <c r="K93" s="425"/>
      <c r="L93" s="405" t="s">
        <v>128</v>
      </c>
    </row>
    <row r="94" spans="1:12" ht="22.5">
      <c r="A94" s="265"/>
      <c r="B94" s="423"/>
      <c r="C94" s="423"/>
      <c r="D94" s="424">
        <v>6060</v>
      </c>
      <c r="E94" s="452" t="s">
        <v>161</v>
      </c>
      <c r="F94" s="425">
        <v>55000</v>
      </c>
      <c r="G94" s="425">
        <f>SUM(H94:K94)</f>
        <v>55000</v>
      </c>
      <c r="H94" s="425">
        <v>55000</v>
      </c>
      <c r="I94" s="425"/>
      <c r="J94" s="405"/>
      <c r="K94" s="425"/>
      <c r="L94" s="405" t="s">
        <v>128</v>
      </c>
    </row>
    <row r="95" spans="1:12" ht="12.75">
      <c r="A95" s="265"/>
      <c r="B95" s="424"/>
      <c r="C95" s="431">
        <v>75414</v>
      </c>
      <c r="D95" s="431"/>
      <c r="E95" s="343" t="s">
        <v>417</v>
      </c>
      <c r="F95" s="475">
        <f>SUM(F96)</f>
        <v>55000</v>
      </c>
      <c r="G95" s="475">
        <f>SUM(G96)</f>
        <v>55000</v>
      </c>
      <c r="H95" s="475">
        <f>SUM(H96)</f>
        <v>55000</v>
      </c>
      <c r="I95" s="475"/>
      <c r="J95" s="483"/>
      <c r="K95" s="475"/>
      <c r="L95" s="483"/>
    </row>
    <row r="96" spans="1:12" ht="23.25" thickBot="1">
      <c r="A96" s="476"/>
      <c r="B96" s="435"/>
      <c r="C96" s="435"/>
      <c r="D96" s="435">
        <v>6060</v>
      </c>
      <c r="E96" s="421" t="s">
        <v>162</v>
      </c>
      <c r="F96" s="436">
        <v>55000</v>
      </c>
      <c r="G96" s="436">
        <f>SUM(H96:K96)</f>
        <v>55000</v>
      </c>
      <c r="H96" s="436">
        <v>55000</v>
      </c>
      <c r="I96" s="436"/>
      <c r="J96" s="404"/>
      <c r="K96" s="436"/>
      <c r="L96" s="405" t="s">
        <v>128</v>
      </c>
    </row>
    <row r="97" spans="1:12" ht="13.5" thickBot="1">
      <c r="A97" s="441" t="s">
        <v>70</v>
      </c>
      <c r="B97" s="442">
        <v>801</v>
      </c>
      <c r="C97" s="288"/>
      <c r="D97" s="443"/>
      <c r="E97" s="301" t="s">
        <v>411</v>
      </c>
      <c r="F97" s="444">
        <f>SUM(F98)</f>
        <v>4355621</v>
      </c>
      <c r="G97" s="444">
        <f>SUM(G98)</f>
        <v>1807500</v>
      </c>
      <c r="H97" s="444">
        <f>SUM(H98)</f>
        <v>1046500</v>
      </c>
      <c r="I97" s="444">
        <f>SUM(I98)</f>
        <v>0</v>
      </c>
      <c r="J97" s="444">
        <f>SUM(J98)</f>
        <v>761000</v>
      </c>
      <c r="K97" s="472"/>
      <c r="L97" s="465"/>
    </row>
    <row r="98" spans="1:12" ht="12.75">
      <c r="A98" s="440"/>
      <c r="B98" s="466"/>
      <c r="C98" s="252">
        <v>80101</v>
      </c>
      <c r="D98" s="448"/>
      <c r="E98" s="255" t="s">
        <v>32</v>
      </c>
      <c r="F98" s="449">
        <f>SUM(F99:F102)+(F104)</f>
        <v>4355621</v>
      </c>
      <c r="G98" s="449">
        <f>SUM(G99:G102)+(G104)</f>
        <v>1807500</v>
      </c>
      <c r="H98" s="449">
        <f>SUM(H99:H102)+(H104)</f>
        <v>1046500</v>
      </c>
      <c r="I98" s="449">
        <f>SUM(I99:I100)</f>
        <v>0</v>
      </c>
      <c r="J98" s="449">
        <v>761000</v>
      </c>
      <c r="K98" s="450"/>
      <c r="L98" s="450"/>
    </row>
    <row r="99" spans="1:12" ht="22.5">
      <c r="A99" s="414"/>
      <c r="B99" s="482"/>
      <c r="C99" s="423"/>
      <c r="D99" s="424">
        <v>6050</v>
      </c>
      <c r="E99" s="102" t="s">
        <v>386</v>
      </c>
      <c r="F99" s="425">
        <v>1802995</v>
      </c>
      <c r="G99" s="425">
        <v>400000</v>
      </c>
      <c r="H99" s="425">
        <v>400000</v>
      </c>
      <c r="I99" s="425"/>
      <c r="J99" s="405"/>
      <c r="K99" s="425"/>
      <c r="L99" s="405" t="s">
        <v>128</v>
      </c>
    </row>
    <row r="100" spans="1:12" ht="22.5">
      <c r="A100" s="265"/>
      <c r="B100" s="482"/>
      <c r="C100" s="423"/>
      <c r="D100" s="424">
        <v>6050</v>
      </c>
      <c r="E100" s="452" t="s">
        <v>163</v>
      </c>
      <c r="F100" s="425">
        <v>1272444</v>
      </c>
      <c r="G100" s="425">
        <v>204000</v>
      </c>
      <c r="H100" s="425">
        <v>43000</v>
      </c>
      <c r="I100" s="425"/>
      <c r="J100" s="401" t="s">
        <v>387</v>
      </c>
      <c r="K100" s="425"/>
      <c r="L100" s="405" t="s">
        <v>128</v>
      </c>
    </row>
    <row r="101" spans="1:12" ht="22.5">
      <c r="A101" s="694"/>
      <c r="B101" s="482"/>
      <c r="C101" s="423"/>
      <c r="D101" s="424">
        <v>6050</v>
      </c>
      <c r="E101" s="452" t="s">
        <v>388</v>
      </c>
      <c r="F101" s="425">
        <v>1015000</v>
      </c>
      <c r="G101" s="425">
        <v>1015000</v>
      </c>
      <c r="H101" s="425">
        <v>415000</v>
      </c>
      <c r="I101" s="425"/>
      <c r="J101" s="401" t="s">
        <v>389</v>
      </c>
      <c r="K101" s="425"/>
      <c r="L101" s="405" t="s">
        <v>128</v>
      </c>
    </row>
    <row r="102" spans="1:12" ht="22.5">
      <c r="A102" s="694"/>
      <c r="B102" s="482"/>
      <c r="C102" s="423"/>
      <c r="D102" s="424">
        <v>6050</v>
      </c>
      <c r="E102" s="452" t="s">
        <v>390</v>
      </c>
      <c r="F102" s="425">
        <v>100000</v>
      </c>
      <c r="G102" s="425">
        <v>100000</v>
      </c>
      <c r="H102" s="425">
        <v>100000</v>
      </c>
      <c r="I102" s="425"/>
      <c r="J102" s="401"/>
      <c r="K102" s="425"/>
      <c r="L102" s="405" t="s">
        <v>128</v>
      </c>
    </row>
    <row r="103" spans="1:12" ht="12.75">
      <c r="A103" s="388">
        <v>1</v>
      </c>
      <c r="B103" s="388">
        <v>2</v>
      </c>
      <c r="C103" s="388">
        <v>3</v>
      </c>
      <c r="D103" s="388">
        <v>4</v>
      </c>
      <c r="E103" s="388">
        <v>5</v>
      </c>
      <c r="F103" s="388">
        <v>6</v>
      </c>
      <c r="G103" s="388">
        <v>7</v>
      </c>
      <c r="H103" s="388">
        <v>8</v>
      </c>
      <c r="I103" s="388">
        <v>9</v>
      </c>
      <c r="J103" s="389">
        <v>10</v>
      </c>
      <c r="K103" s="389">
        <v>11</v>
      </c>
      <c r="L103" s="389">
        <v>12</v>
      </c>
    </row>
    <row r="104" spans="1:12" ht="23.25" thickBot="1">
      <c r="A104" s="695"/>
      <c r="B104" s="454"/>
      <c r="C104" s="455"/>
      <c r="D104" s="456">
        <v>6050</v>
      </c>
      <c r="E104" s="696" t="s">
        <v>391</v>
      </c>
      <c r="F104" s="457">
        <v>165182</v>
      </c>
      <c r="G104" s="457">
        <v>88500</v>
      </c>
      <c r="H104" s="457">
        <v>88500</v>
      </c>
      <c r="I104" s="457"/>
      <c r="J104" s="697"/>
      <c r="K104" s="457"/>
      <c r="L104" s="458" t="s">
        <v>128</v>
      </c>
    </row>
    <row r="105" spans="1:12" ht="13.5" thickBot="1">
      <c r="A105" s="698" t="s">
        <v>73</v>
      </c>
      <c r="B105" s="699">
        <v>852</v>
      </c>
      <c r="C105" s="699"/>
      <c r="D105" s="461"/>
      <c r="E105" s="700" t="s">
        <v>497</v>
      </c>
      <c r="F105" s="463">
        <f>SUM(F106+F108)</f>
        <v>67000</v>
      </c>
      <c r="G105" s="463">
        <f>SUM(G106+G108)</f>
        <v>67000</v>
      </c>
      <c r="H105" s="463">
        <f>SUM(H106+H108)</f>
        <v>67000</v>
      </c>
      <c r="I105" s="692"/>
      <c r="J105" s="701"/>
      <c r="K105" s="702"/>
      <c r="L105" s="703"/>
    </row>
    <row r="106" spans="1:12" ht="12.75">
      <c r="A106" s="474"/>
      <c r="B106" s="327"/>
      <c r="C106" s="327">
        <v>85219</v>
      </c>
      <c r="D106" s="448"/>
      <c r="E106" s="328" t="s">
        <v>440</v>
      </c>
      <c r="F106" s="449">
        <f>SUM(F107)</f>
        <v>5000</v>
      </c>
      <c r="G106" s="449">
        <f>SUM(H106:J106)</f>
        <v>5000</v>
      </c>
      <c r="H106" s="449">
        <f>SUM(H107)</f>
        <v>5000</v>
      </c>
      <c r="I106" s="449"/>
      <c r="J106" s="290"/>
      <c r="K106" s="450"/>
      <c r="L106" s="405"/>
    </row>
    <row r="107" spans="1:12" ht="22.5">
      <c r="A107" s="265"/>
      <c r="B107" s="477"/>
      <c r="C107" s="477"/>
      <c r="D107" s="435">
        <v>6060</v>
      </c>
      <c r="E107" s="478" t="s">
        <v>159</v>
      </c>
      <c r="F107" s="425">
        <v>5000</v>
      </c>
      <c r="G107" s="425">
        <v>5000</v>
      </c>
      <c r="H107" s="425">
        <v>5000</v>
      </c>
      <c r="I107" s="425"/>
      <c r="J107" s="401"/>
      <c r="K107" s="425"/>
      <c r="L107" s="405" t="s">
        <v>545</v>
      </c>
    </row>
    <row r="108" spans="1:12" ht="12.75">
      <c r="A108" s="265"/>
      <c r="B108" s="424"/>
      <c r="C108" s="431">
        <v>85295</v>
      </c>
      <c r="D108" s="431"/>
      <c r="E108" s="336" t="s">
        <v>409</v>
      </c>
      <c r="F108" s="475">
        <f>SUM(F109:F110)</f>
        <v>62000</v>
      </c>
      <c r="G108" s="449">
        <f>SUM(H108:J108)</f>
        <v>62000</v>
      </c>
      <c r="H108" s="475">
        <f>SUM(H109:H110)</f>
        <v>62000</v>
      </c>
      <c r="I108" s="475" t="s">
        <v>416</v>
      </c>
      <c r="J108" s="420"/>
      <c r="K108" s="475"/>
      <c r="L108" s="405"/>
    </row>
    <row r="109" spans="1:12" ht="22.5">
      <c r="A109" s="265"/>
      <c r="B109" s="424"/>
      <c r="C109" s="431"/>
      <c r="D109" s="424">
        <v>6060</v>
      </c>
      <c r="E109" s="486" t="s">
        <v>164</v>
      </c>
      <c r="F109" s="425">
        <v>18000</v>
      </c>
      <c r="G109" s="425">
        <v>18000</v>
      </c>
      <c r="H109" s="425">
        <v>18000</v>
      </c>
      <c r="I109" s="425"/>
      <c r="J109" s="401"/>
      <c r="K109" s="425"/>
      <c r="L109" s="404" t="s">
        <v>128</v>
      </c>
    </row>
    <row r="110" spans="1:12" ht="23.25" thickBot="1">
      <c r="A110" s="476"/>
      <c r="B110" s="435"/>
      <c r="C110" s="435"/>
      <c r="D110" s="435">
        <v>6050</v>
      </c>
      <c r="E110" s="487" t="s">
        <v>165</v>
      </c>
      <c r="F110" s="436">
        <v>44000</v>
      </c>
      <c r="G110" s="436">
        <v>44000</v>
      </c>
      <c r="H110" s="436">
        <v>44000</v>
      </c>
      <c r="I110" s="436"/>
      <c r="J110" s="408"/>
      <c r="K110" s="436"/>
      <c r="L110" s="404" t="s">
        <v>128</v>
      </c>
    </row>
    <row r="111" spans="1:12" ht="23.25" thickBot="1">
      <c r="A111" s="441" t="s">
        <v>76</v>
      </c>
      <c r="B111" s="442">
        <v>900</v>
      </c>
      <c r="C111" s="288"/>
      <c r="D111" s="443"/>
      <c r="E111" s="301" t="s">
        <v>33</v>
      </c>
      <c r="F111" s="444">
        <v>2198128</v>
      </c>
      <c r="G111" s="444">
        <f>SUM(G112+G117+G122)</f>
        <v>1198067</v>
      </c>
      <c r="H111" s="444">
        <f>SUM(H112+H117+H122)</f>
        <v>691000</v>
      </c>
      <c r="I111" s="444">
        <f>SUM(I112+I117+I122)</f>
        <v>397000</v>
      </c>
      <c r="J111" s="444">
        <f>SUM(J112+J117+J122)</f>
        <v>110067</v>
      </c>
      <c r="K111" s="445">
        <f>SUM(K112+K117+K122)</f>
        <v>0</v>
      </c>
      <c r="L111" s="446"/>
    </row>
    <row r="112" spans="1:12" ht="12.75">
      <c r="A112" s="396"/>
      <c r="B112" s="488"/>
      <c r="C112" s="488">
        <v>90001</v>
      </c>
      <c r="D112" s="489"/>
      <c r="E112" s="490" t="s">
        <v>478</v>
      </c>
      <c r="F112" s="491">
        <v>496280</v>
      </c>
      <c r="G112" s="491">
        <v>473000</v>
      </c>
      <c r="H112" s="491"/>
      <c r="I112" s="491">
        <v>397000</v>
      </c>
      <c r="J112" s="491">
        <v>76000</v>
      </c>
      <c r="K112" s="492"/>
      <c r="L112" s="425"/>
    </row>
    <row r="113" spans="1:12" ht="22.5">
      <c r="A113" s="399"/>
      <c r="B113" s="399"/>
      <c r="C113" s="399"/>
      <c r="D113" s="400">
        <v>6050</v>
      </c>
      <c r="E113" s="335" t="s">
        <v>166</v>
      </c>
      <c r="F113" s="401">
        <f>F115+F116</f>
        <v>496280</v>
      </c>
      <c r="G113" s="401">
        <f>G115+G116</f>
        <v>473000</v>
      </c>
      <c r="H113" s="401">
        <f>H115+H116</f>
        <v>0</v>
      </c>
      <c r="I113" s="401">
        <f>I115+I116</f>
        <v>397000</v>
      </c>
      <c r="J113" s="401">
        <f>SUM(J115:J116)</f>
        <v>0</v>
      </c>
      <c r="K113" s="401">
        <f>SUM(K115:K116)</f>
        <v>0</v>
      </c>
      <c r="L113" s="398"/>
    </row>
    <row r="114" spans="1:12" ht="12.75">
      <c r="A114" s="399"/>
      <c r="B114" s="399"/>
      <c r="C114" s="399"/>
      <c r="D114" s="400"/>
      <c r="E114" s="400" t="s">
        <v>469</v>
      </c>
      <c r="F114" s="401"/>
      <c r="G114" s="401"/>
      <c r="H114" s="401"/>
      <c r="I114" s="401"/>
      <c r="J114" s="402"/>
      <c r="K114" s="402"/>
      <c r="L114" s="398"/>
    </row>
    <row r="115" spans="1:12" ht="33.75">
      <c r="A115" s="399"/>
      <c r="B115" s="418"/>
      <c r="C115" s="399"/>
      <c r="D115" s="400"/>
      <c r="E115" s="335" t="s">
        <v>167</v>
      </c>
      <c r="F115" s="401">
        <v>352278</v>
      </c>
      <c r="G115" s="401">
        <v>336000</v>
      </c>
      <c r="H115" s="401"/>
      <c r="I115" s="401">
        <v>282000</v>
      </c>
      <c r="J115" s="402" t="s">
        <v>392</v>
      </c>
      <c r="K115" s="402"/>
      <c r="L115" s="404" t="s">
        <v>138</v>
      </c>
    </row>
    <row r="116" spans="1:12" ht="33.75">
      <c r="A116" s="414"/>
      <c r="B116" s="418"/>
      <c r="C116" s="399"/>
      <c r="D116" s="400"/>
      <c r="E116" s="335" t="s">
        <v>254</v>
      </c>
      <c r="F116" s="401">
        <v>144002</v>
      </c>
      <c r="G116" s="401">
        <v>137000</v>
      </c>
      <c r="H116" s="401"/>
      <c r="I116" s="401">
        <v>115000</v>
      </c>
      <c r="J116" s="402" t="s">
        <v>393</v>
      </c>
      <c r="K116" s="402"/>
      <c r="L116" s="405" t="s">
        <v>138</v>
      </c>
    </row>
    <row r="117" spans="1:12" ht="12.75">
      <c r="A117" s="414"/>
      <c r="B117" s="423"/>
      <c r="C117" s="493">
        <v>90015</v>
      </c>
      <c r="D117" s="431"/>
      <c r="E117" s="343" t="s">
        <v>169</v>
      </c>
      <c r="F117" s="475">
        <f>SUM(F118:F121)</f>
        <v>884000</v>
      </c>
      <c r="G117" s="475">
        <f>SUM(G118:G121)</f>
        <v>484000</v>
      </c>
      <c r="H117" s="475">
        <f>SUM(H118:H121)</f>
        <v>484000</v>
      </c>
      <c r="I117" s="475">
        <f>I118+I119+I120</f>
        <v>0</v>
      </c>
      <c r="J117" s="475">
        <f>J118+J119+J120</f>
        <v>0</v>
      </c>
      <c r="K117" s="475">
        <f>K118+K119+K120</f>
        <v>0</v>
      </c>
      <c r="L117" s="483"/>
    </row>
    <row r="118" spans="1:12" ht="22.5">
      <c r="A118" s="422"/>
      <c r="B118" s="423"/>
      <c r="C118" s="494"/>
      <c r="D118" s="424">
        <v>6050</v>
      </c>
      <c r="E118" s="102" t="s">
        <v>394</v>
      </c>
      <c r="F118" s="425">
        <v>215000</v>
      </c>
      <c r="G118" s="425">
        <f>SUM(H118:K118)</f>
        <v>215000</v>
      </c>
      <c r="H118" s="425">
        <v>215000</v>
      </c>
      <c r="I118" s="425"/>
      <c r="J118" s="401"/>
      <c r="K118" s="425"/>
      <c r="L118" s="404" t="s">
        <v>128</v>
      </c>
    </row>
    <row r="119" spans="1:12" ht="22.5">
      <c r="A119" s="422"/>
      <c r="B119" s="423"/>
      <c r="C119" s="494"/>
      <c r="D119" s="424">
        <v>6050</v>
      </c>
      <c r="E119" s="102" t="s">
        <v>170</v>
      </c>
      <c r="F119" s="425">
        <v>54000</v>
      </c>
      <c r="G119" s="425">
        <f>SUM(H119:K119)</f>
        <v>54000</v>
      </c>
      <c r="H119" s="425">
        <v>54000</v>
      </c>
      <c r="I119" s="425"/>
      <c r="J119" s="401"/>
      <c r="K119" s="425"/>
      <c r="L119" s="405" t="s">
        <v>128</v>
      </c>
    </row>
    <row r="120" spans="1:12" ht="22.5">
      <c r="A120" s="422"/>
      <c r="B120" s="423"/>
      <c r="C120" s="494"/>
      <c r="D120" s="424">
        <v>6050</v>
      </c>
      <c r="E120" s="102" t="s">
        <v>171</v>
      </c>
      <c r="F120" s="425">
        <v>600000</v>
      </c>
      <c r="G120" s="425">
        <v>200000</v>
      </c>
      <c r="H120" s="425">
        <v>200000</v>
      </c>
      <c r="I120" s="425"/>
      <c r="J120" s="401"/>
      <c r="K120" s="425"/>
      <c r="L120" s="404" t="s">
        <v>128</v>
      </c>
    </row>
    <row r="121" spans="1:12" ht="22.5">
      <c r="A121" s="422"/>
      <c r="B121" s="423"/>
      <c r="C121" s="494"/>
      <c r="D121" s="424">
        <v>6050</v>
      </c>
      <c r="E121" s="102" t="s">
        <v>395</v>
      </c>
      <c r="F121" s="425">
        <v>15000</v>
      </c>
      <c r="G121" s="425">
        <v>15000</v>
      </c>
      <c r="H121" s="425">
        <v>15000</v>
      </c>
      <c r="I121" s="425"/>
      <c r="J121" s="401"/>
      <c r="K121" s="425"/>
      <c r="L121" s="405" t="s">
        <v>128</v>
      </c>
    </row>
    <row r="122" spans="1:12" ht="12.75">
      <c r="A122" s="422"/>
      <c r="B122" s="423"/>
      <c r="C122" s="493">
        <v>90095</v>
      </c>
      <c r="D122" s="424"/>
      <c r="E122" s="106" t="s">
        <v>409</v>
      </c>
      <c r="F122" s="475">
        <f>SUM(F123:F128)</f>
        <v>1373666</v>
      </c>
      <c r="G122" s="475">
        <f aca="true" t="shared" si="11" ref="G122:G127">SUM(H122:K122)</f>
        <v>241067</v>
      </c>
      <c r="H122" s="475">
        <f>SUM(H123:H128)</f>
        <v>207000</v>
      </c>
      <c r="I122" s="475">
        <f>I123+SUM(I126:I126)</f>
        <v>0</v>
      </c>
      <c r="J122" s="475">
        <v>34067</v>
      </c>
      <c r="K122" s="475">
        <f>K123+SUM(K126:K126)</f>
        <v>0</v>
      </c>
      <c r="L122" s="425"/>
    </row>
    <row r="123" spans="1:12" ht="22.5">
      <c r="A123" s="422"/>
      <c r="B123" s="423"/>
      <c r="C123" s="423"/>
      <c r="D123" s="424">
        <v>6050</v>
      </c>
      <c r="E123" s="452" t="s">
        <v>172</v>
      </c>
      <c r="F123" s="425">
        <v>50000</v>
      </c>
      <c r="G123" s="425">
        <f t="shared" si="11"/>
        <v>50000</v>
      </c>
      <c r="H123" s="425">
        <v>50000</v>
      </c>
      <c r="I123" s="425"/>
      <c r="J123" s="405"/>
      <c r="K123" s="425"/>
      <c r="L123" s="405" t="s">
        <v>128</v>
      </c>
    </row>
    <row r="124" spans="1:12" ht="33.75">
      <c r="A124" s="422"/>
      <c r="B124" s="423"/>
      <c r="C124" s="423"/>
      <c r="D124" s="424">
        <v>6050</v>
      </c>
      <c r="E124" s="452" t="s">
        <v>396</v>
      </c>
      <c r="F124" s="425">
        <v>147838</v>
      </c>
      <c r="G124" s="425">
        <f t="shared" si="11"/>
        <v>0</v>
      </c>
      <c r="H124" s="425"/>
      <c r="I124" s="425"/>
      <c r="J124" s="401" t="s">
        <v>397</v>
      </c>
      <c r="K124" s="425"/>
      <c r="L124" s="405" t="s">
        <v>128</v>
      </c>
    </row>
    <row r="125" spans="1:12" ht="22.5">
      <c r="A125" s="422"/>
      <c r="B125" s="423"/>
      <c r="C125" s="423"/>
      <c r="D125" s="424">
        <v>6050</v>
      </c>
      <c r="E125" s="452" t="s">
        <v>398</v>
      </c>
      <c r="F125" s="425">
        <v>112828</v>
      </c>
      <c r="G125" s="425">
        <f t="shared" si="11"/>
        <v>34000</v>
      </c>
      <c r="H125" s="425">
        <v>34000</v>
      </c>
      <c r="I125" s="425"/>
      <c r="J125" s="405"/>
      <c r="K125" s="425"/>
      <c r="L125" s="405" t="s">
        <v>128</v>
      </c>
    </row>
    <row r="126" spans="1:12" ht="22.5">
      <c r="A126" s="422"/>
      <c r="B126" s="477"/>
      <c r="C126" s="477"/>
      <c r="D126" s="435">
        <v>6050</v>
      </c>
      <c r="E126" s="478" t="s">
        <v>399</v>
      </c>
      <c r="F126" s="436">
        <v>23000</v>
      </c>
      <c r="G126" s="436">
        <f t="shared" si="11"/>
        <v>23000</v>
      </c>
      <c r="H126" s="436">
        <v>23000</v>
      </c>
      <c r="I126" s="436"/>
      <c r="J126" s="404"/>
      <c r="K126" s="436"/>
      <c r="L126" s="404" t="s">
        <v>128</v>
      </c>
    </row>
    <row r="127" spans="1:12" ht="22.5">
      <c r="A127" s="495"/>
      <c r="B127" s="423"/>
      <c r="C127" s="423"/>
      <c r="D127" s="424">
        <v>6050</v>
      </c>
      <c r="E127" s="452" t="s">
        <v>400</v>
      </c>
      <c r="F127" s="436">
        <v>1000000</v>
      </c>
      <c r="G127" s="436">
        <f t="shared" si="11"/>
        <v>60000</v>
      </c>
      <c r="H127" s="436">
        <v>60000</v>
      </c>
      <c r="I127" s="436"/>
      <c r="J127" s="404"/>
      <c r="K127" s="436"/>
      <c r="L127" s="405" t="s">
        <v>128</v>
      </c>
    </row>
    <row r="128" spans="1:12" ht="22.5">
      <c r="A128" s="704"/>
      <c r="B128" s="672"/>
      <c r="C128" s="673"/>
      <c r="D128" s="468">
        <v>6060</v>
      </c>
      <c r="E128" s="547" t="s">
        <v>401</v>
      </c>
      <c r="F128" s="436">
        <v>40000</v>
      </c>
      <c r="G128" s="436">
        <v>40000</v>
      </c>
      <c r="H128" s="436">
        <v>40000</v>
      </c>
      <c r="I128" s="436"/>
      <c r="J128" s="404"/>
      <c r="K128" s="436"/>
      <c r="L128" s="405" t="s">
        <v>128</v>
      </c>
    </row>
    <row r="129" spans="1:12" ht="13.5" thickBot="1">
      <c r="A129" s="388">
        <v>1</v>
      </c>
      <c r="B129" s="388">
        <v>2</v>
      </c>
      <c r="C129" s="388">
        <v>3</v>
      </c>
      <c r="D129" s="388">
        <v>4</v>
      </c>
      <c r="E129" s="388">
        <v>5</v>
      </c>
      <c r="F129" s="388">
        <v>6</v>
      </c>
      <c r="G129" s="388">
        <v>7</v>
      </c>
      <c r="H129" s="388">
        <v>8</v>
      </c>
      <c r="I129" s="388">
        <v>9</v>
      </c>
      <c r="J129" s="389">
        <v>10</v>
      </c>
      <c r="K129" s="389">
        <v>11</v>
      </c>
      <c r="L129" s="389">
        <v>12</v>
      </c>
    </row>
    <row r="130" spans="1:12" ht="13.5" thickBot="1">
      <c r="A130" s="705" t="s">
        <v>402</v>
      </c>
      <c r="B130" s="410">
        <v>921</v>
      </c>
      <c r="C130" s="392"/>
      <c r="D130" s="426"/>
      <c r="E130" s="325" t="s">
        <v>140</v>
      </c>
      <c r="F130" s="706">
        <f aca="true" t="shared" si="12" ref="F130:H131">SUM(F131)</f>
        <v>120000</v>
      </c>
      <c r="G130" s="706">
        <f t="shared" si="12"/>
        <v>120000</v>
      </c>
      <c r="H130" s="706">
        <f t="shared" si="12"/>
        <v>120000</v>
      </c>
      <c r="I130" s="485"/>
      <c r="J130" s="707"/>
      <c r="K130" s="485"/>
      <c r="L130" s="708"/>
    </row>
    <row r="131" spans="1:12" ht="12.75">
      <c r="A131" s="495"/>
      <c r="B131" s="396"/>
      <c r="C131" s="396">
        <v>92109</v>
      </c>
      <c r="D131" s="430"/>
      <c r="E131" s="328" t="s">
        <v>454</v>
      </c>
      <c r="F131" s="628">
        <f t="shared" si="12"/>
        <v>120000</v>
      </c>
      <c r="G131" s="628">
        <f t="shared" si="12"/>
        <v>120000</v>
      </c>
      <c r="H131" s="628">
        <f t="shared" si="12"/>
        <v>120000</v>
      </c>
      <c r="I131" s="470"/>
      <c r="J131" s="674"/>
      <c r="K131" s="470"/>
      <c r="L131" s="674"/>
    </row>
    <row r="132" spans="1:12" ht="23.25" thickBot="1">
      <c r="A132" s="704"/>
      <c r="B132" s="672"/>
      <c r="C132" s="673"/>
      <c r="D132" s="468">
        <v>6050</v>
      </c>
      <c r="E132" s="258" t="s">
        <v>403</v>
      </c>
      <c r="F132" s="436">
        <v>120000</v>
      </c>
      <c r="G132" s="436">
        <v>120000</v>
      </c>
      <c r="H132" s="436">
        <v>120000</v>
      </c>
      <c r="I132" s="436"/>
      <c r="J132" s="404"/>
      <c r="K132" s="436"/>
      <c r="L132" s="405" t="s">
        <v>128</v>
      </c>
    </row>
    <row r="133" spans="1:12" ht="13.5" thickBot="1">
      <c r="A133" s="705" t="s">
        <v>404</v>
      </c>
      <c r="B133" s="410">
        <v>926</v>
      </c>
      <c r="C133" s="392"/>
      <c r="D133" s="426"/>
      <c r="E133" s="306" t="s">
        <v>146</v>
      </c>
      <c r="F133" s="706">
        <f aca="true" t="shared" si="13" ref="F133:H134">SUM(F134)</f>
        <v>530000</v>
      </c>
      <c r="G133" s="706">
        <f t="shared" si="13"/>
        <v>30000</v>
      </c>
      <c r="H133" s="706">
        <f t="shared" si="13"/>
        <v>30000</v>
      </c>
      <c r="I133" s="485"/>
      <c r="J133" s="707"/>
      <c r="K133" s="485"/>
      <c r="L133" s="708"/>
    </row>
    <row r="134" spans="1:12" ht="12.75">
      <c r="A134" s="495"/>
      <c r="B134" s="396"/>
      <c r="C134" s="396">
        <v>92605</v>
      </c>
      <c r="D134" s="430"/>
      <c r="E134" s="327" t="s">
        <v>475</v>
      </c>
      <c r="F134" s="628">
        <f t="shared" si="13"/>
        <v>530000</v>
      </c>
      <c r="G134" s="628">
        <f t="shared" si="13"/>
        <v>30000</v>
      </c>
      <c r="H134" s="628">
        <f t="shared" si="13"/>
        <v>30000</v>
      </c>
      <c r="I134" s="470"/>
      <c r="J134" s="674"/>
      <c r="K134" s="470"/>
      <c r="L134" s="674"/>
    </row>
    <row r="135" spans="1:12" ht="22.5">
      <c r="A135" s="495"/>
      <c r="B135" s="477"/>
      <c r="C135" s="477"/>
      <c r="D135" s="435">
        <v>6050</v>
      </c>
      <c r="E135" s="256" t="s">
        <v>314</v>
      </c>
      <c r="F135" s="436">
        <v>530000</v>
      </c>
      <c r="G135" s="436">
        <v>30000</v>
      </c>
      <c r="H135" s="436">
        <v>30000</v>
      </c>
      <c r="I135" s="436"/>
      <c r="J135" s="404"/>
      <c r="K135" s="436"/>
      <c r="L135" s="405" t="s">
        <v>128</v>
      </c>
    </row>
    <row r="136" spans="1:12" ht="12.75">
      <c r="A136" s="495"/>
      <c r="B136" s="437"/>
      <c r="C136" s="437"/>
      <c r="D136" s="437"/>
      <c r="E136" s="437" t="s">
        <v>173</v>
      </c>
      <c r="F136" s="475">
        <f>SUM(F67+F70+F82+F88+F91+F97+F105+F111+F130+F133)</f>
        <v>14114271</v>
      </c>
      <c r="G136" s="475">
        <f>SUM(G67+G70+G82+G88+G91+G97+G105+G111+G130+G133)</f>
        <v>5910567</v>
      </c>
      <c r="H136" s="475">
        <f>SUM(H67+H70+H82+H88+H91+H97+H105+H111+H130+H133)</f>
        <v>4642500</v>
      </c>
      <c r="I136" s="475">
        <f>SUM(I67+I70+I82+I88+I91+I97+I105+I111)</f>
        <v>397000</v>
      </c>
      <c r="J136" s="475">
        <f>SUM(J67+J70+J82+J88+J91+J97+J105+J111)</f>
        <v>871067</v>
      </c>
      <c r="K136" s="475">
        <f>SUM(K67+K70+K82+K88+K91+K97+K105+K111)</f>
        <v>0</v>
      </c>
      <c r="L136" s="405"/>
    </row>
    <row r="137" spans="1:12" ht="12.75">
      <c r="A137" s="496"/>
      <c r="B137" s="497"/>
      <c r="C137" s="497"/>
      <c r="D137" s="497"/>
      <c r="E137" s="498" t="s">
        <v>174</v>
      </c>
      <c r="F137" s="449">
        <f>SUM(F65+F136)</f>
        <v>350882706</v>
      </c>
      <c r="G137" s="449">
        <f>SUM(G65+G136)</f>
        <v>11743968</v>
      </c>
      <c r="H137" s="449">
        <f>SUM(H65+H136)</f>
        <v>8187302</v>
      </c>
      <c r="I137" s="449">
        <f>SUM(I65+I136)</f>
        <v>2685599</v>
      </c>
      <c r="J137" s="449">
        <f>SUM(J65+J136)</f>
        <v>871067</v>
      </c>
      <c r="K137" s="449"/>
      <c r="L137" s="499" t="s">
        <v>549</v>
      </c>
    </row>
    <row r="138" ht="12.75">
      <c r="A138" s="500"/>
    </row>
    <row r="139" ht="12.75">
      <c r="F139" t="s">
        <v>416</v>
      </c>
    </row>
    <row r="140" ht="12.75">
      <c r="A140" s="363" t="s">
        <v>175</v>
      </c>
    </row>
    <row r="141" ht="12.75">
      <c r="A141" s="363" t="s">
        <v>176</v>
      </c>
    </row>
    <row r="142" ht="12.75">
      <c r="A142" s="363" t="s">
        <v>177</v>
      </c>
    </row>
    <row r="143" ht="12.75">
      <c r="A143" s="363" t="s">
        <v>178</v>
      </c>
    </row>
  </sheetData>
  <mergeCells count="18">
    <mergeCell ref="A66:E66"/>
    <mergeCell ref="A1:E1"/>
    <mergeCell ref="A2:L2"/>
    <mergeCell ref="A4:A8"/>
    <mergeCell ref="B4:B8"/>
    <mergeCell ref="C4:C8"/>
    <mergeCell ref="D4:D8"/>
    <mergeCell ref="E4:E8"/>
    <mergeCell ref="F4:F8"/>
    <mergeCell ref="G4:K4"/>
    <mergeCell ref="L4:L8"/>
    <mergeCell ref="A10:I10"/>
    <mergeCell ref="G5:G8"/>
    <mergeCell ref="H5:K5"/>
    <mergeCell ref="H6:H8"/>
    <mergeCell ref="I6:I8"/>
    <mergeCell ref="J6:J8"/>
    <mergeCell ref="K6:K8"/>
  </mergeCells>
  <printOptions/>
  <pageMargins left="0.75" right="0.75" top="1" bottom="1" header="0.5" footer="0.5"/>
  <pageSetup horizontalDpi="600" verticalDpi="600" orientation="landscape" paperSize="9" scale="79" r:id="rId1"/>
  <rowBreaks count="5" manualBreakCount="5">
    <brk id="25" max="255" man="1"/>
    <brk id="50" max="255" man="1"/>
    <brk id="76" max="255" man="1"/>
    <brk id="102" max="255" man="1"/>
    <brk id="1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0">
      <selection activeCell="B15" sqref="B15"/>
    </sheetView>
  </sheetViews>
  <sheetFormatPr defaultColWidth="9.00390625" defaultRowHeight="12.75"/>
  <cols>
    <col min="1" max="1" width="3.125" style="0" customWidth="1"/>
    <col min="2" max="2" width="4.375" style="0" customWidth="1"/>
    <col min="3" max="3" width="38.125" style="0" customWidth="1"/>
    <col min="4" max="4" width="7.00390625" style="0" customWidth="1"/>
    <col min="5" max="5" width="9.375" style="0" customWidth="1"/>
    <col min="6" max="6" width="8.125" style="0" customWidth="1"/>
    <col min="7" max="7" width="8.375" style="0" customWidth="1"/>
    <col min="8" max="8" width="7.125" style="0" customWidth="1"/>
    <col min="9" max="9" width="8.875" style="0" customWidth="1"/>
    <col min="10" max="10" width="8.75390625" style="0" customWidth="1"/>
    <col min="11" max="11" width="7.25390625" style="0" customWidth="1"/>
    <col min="12" max="12" width="7.75390625" style="0" customWidth="1"/>
    <col min="13" max="13" width="7.875" style="0" customWidth="1"/>
    <col min="14" max="14" width="6.625" style="0" customWidth="1"/>
    <col min="15" max="15" width="14.125" style="0" customWidth="1"/>
  </cols>
  <sheetData>
    <row r="1" spans="1:3" ht="52.5" customHeight="1">
      <c r="A1" s="764" t="s">
        <v>274</v>
      </c>
      <c r="B1" s="765"/>
      <c r="C1" s="765"/>
    </row>
    <row r="2" spans="1:15" ht="18.75">
      <c r="A2" s="766" t="s">
        <v>336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8"/>
      <c r="N2" s="501"/>
      <c r="O2" s="501"/>
    </row>
    <row r="3" spans="1:15" ht="15">
      <c r="A3" s="98"/>
      <c r="B3" s="98"/>
      <c r="C3" s="98"/>
      <c r="D3" s="98"/>
      <c r="E3" s="769" t="s">
        <v>469</v>
      </c>
      <c r="F3" s="770"/>
      <c r="G3" s="770"/>
      <c r="H3" s="770"/>
      <c r="I3" s="770"/>
      <c r="J3" s="770"/>
      <c r="K3" s="386"/>
      <c r="L3" s="386"/>
      <c r="M3" s="386"/>
      <c r="N3" s="386"/>
      <c r="O3" s="386"/>
    </row>
    <row r="4" spans="1:15" ht="15">
      <c r="A4" s="98"/>
      <c r="B4" s="98"/>
      <c r="C4" s="98"/>
      <c r="D4" s="98"/>
      <c r="E4" s="502"/>
      <c r="F4" s="502"/>
      <c r="G4" s="502"/>
      <c r="H4" s="771"/>
      <c r="I4" s="771"/>
      <c r="J4" s="771"/>
      <c r="K4" s="503"/>
      <c r="L4" s="503"/>
      <c r="M4" s="503"/>
      <c r="N4" s="503"/>
      <c r="O4" s="503"/>
    </row>
    <row r="5" spans="1:15" ht="33">
      <c r="A5" s="504" t="s">
        <v>428</v>
      </c>
      <c r="B5" s="504" t="s">
        <v>552</v>
      </c>
      <c r="C5" s="505" t="s">
        <v>21</v>
      </c>
      <c r="D5" s="505" t="s">
        <v>22</v>
      </c>
      <c r="E5" s="505" t="s">
        <v>23</v>
      </c>
      <c r="F5" s="505" t="s">
        <v>24</v>
      </c>
      <c r="G5" s="505" t="s">
        <v>25</v>
      </c>
      <c r="H5" s="505">
        <v>2008</v>
      </c>
      <c r="I5" s="505">
        <v>2009</v>
      </c>
      <c r="J5" s="505">
        <v>2010</v>
      </c>
      <c r="K5" s="505">
        <v>2011</v>
      </c>
      <c r="L5" s="505">
        <v>2012</v>
      </c>
      <c r="M5" s="505">
        <v>2013</v>
      </c>
      <c r="N5" s="505">
        <v>2014</v>
      </c>
      <c r="O5" s="505" t="s">
        <v>26</v>
      </c>
    </row>
    <row r="6" spans="1:15" ht="13.5" thickBot="1">
      <c r="A6" s="506">
        <v>1</v>
      </c>
      <c r="B6" s="506">
        <v>2</v>
      </c>
      <c r="C6" s="507">
        <v>3</v>
      </c>
      <c r="D6" s="507">
        <v>4</v>
      </c>
      <c r="E6" s="507">
        <v>5</v>
      </c>
      <c r="F6" s="507">
        <v>6</v>
      </c>
      <c r="G6" s="507">
        <v>7</v>
      </c>
      <c r="H6" s="507">
        <v>8</v>
      </c>
      <c r="I6" s="507">
        <v>9</v>
      </c>
      <c r="J6" s="507">
        <v>10</v>
      </c>
      <c r="K6" s="507">
        <v>11</v>
      </c>
      <c r="L6" s="507">
        <v>12</v>
      </c>
      <c r="M6" s="507">
        <v>13</v>
      </c>
      <c r="N6" s="507">
        <v>14</v>
      </c>
      <c r="O6" s="507">
        <v>15</v>
      </c>
    </row>
    <row r="7" spans="1:15" ht="26.25" customHeight="1" thickTop="1">
      <c r="A7" s="508">
        <v>600</v>
      </c>
      <c r="B7" s="509">
        <v>60016</v>
      </c>
      <c r="C7" s="510" t="s">
        <v>179</v>
      </c>
      <c r="D7" s="511" t="s">
        <v>180</v>
      </c>
      <c r="E7" s="512">
        <f aca="true" t="shared" si="0" ref="E7:M7">SUM(E8:E18)+SUM(E20:E21)</f>
        <v>67980381</v>
      </c>
      <c r="F7" s="512">
        <f t="shared" si="0"/>
        <v>314381</v>
      </c>
      <c r="G7" s="512">
        <f t="shared" si="0"/>
        <v>67666000</v>
      </c>
      <c r="H7" s="512">
        <f t="shared" si="0"/>
        <v>750000</v>
      </c>
      <c r="I7" s="512">
        <f t="shared" si="0"/>
        <v>25560000</v>
      </c>
      <c r="J7" s="512">
        <f t="shared" si="0"/>
        <v>25020000</v>
      </c>
      <c r="K7" s="512">
        <f t="shared" si="0"/>
        <v>14836000</v>
      </c>
      <c r="L7" s="512">
        <f t="shared" si="0"/>
        <v>1500000</v>
      </c>
      <c r="M7" s="512">
        <f t="shared" si="0"/>
        <v>0</v>
      </c>
      <c r="N7" s="512"/>
      <c r="O7" s="513" t="s">
        <v>181</v>
      </c>
    </row>
    <row r="8" spans="1:15" ht="58.5">
      <c r="A8" s="514"/>
      <c r="B8" s="515"/>
      <c r="C8" s="516" t="s">
        <v>182</v>
      </c>
      <c r="D8" s="515" t="s">
        <v>183</v>
      </c>
      <c r="E8" s="512">
        <f aca="true" t="shared" si="1" ref="E8:E21">SUM(F8:G8)</f>
        <v>10898828</v>
      </c>
      <c r="F8" s="153">
        <v>78828</v>
      </c>
      <c r="G8" s="153">
        <f>SUM(H8:M8)</f>
        <v>10820000</v>
      </c>
      <c r="H8" s="153">
        <v>210000</v>
      </c>
      <c r="I8" s="153">
        <f>2450000+2200000</f>
        <v>4650000</v>
      </c>
      <c r="J8" s="153">
        <v>5960000</v>
      </c>
      <c r="K8" s="153"/>
      <c r="L8" s="153"/>
      <c r="M8" s="153"/>
      <c r="N8" s="153"/>
      <c r="O8" s="516" t="s">
        <v>184</v>
      </c>
    </row>
    <row r="9" spans="1:15" ht="12.75">
      <c r="A9" s="514"/>
      <c r="B9" s="515"/>
      <c r="C9" s="515" t="s">
        <v>185</v>
      </c>
      <c r="D9" s="515" t="s">
        <v>186</v>
      </c>
      <c r="E9" s="512">
        <f t="shared" si="1"/>
        <v>11354750</v>
      </c>
      <c r="F9" s="153">
        <v>84750</v>
      </c>
      <c r="G9" s="153">
        <f aca="true" t="shared" si="2" ref="G9:G17">SUM(H9:M9)</f>
        <v>11270000</v>
      </c>
      <c r="H9" s="153"/>
      <c r="I9" s="153">
        <v>3920000</v>
      </c>
      <c r="J9" s="153">
        <v>3430000</v>
      </c>
      <c r="K9" s="153">
        <v>3920000</v>
      </c>
      <c r="L9" s="153"/>
      <c r="M9" s="153"/>
      <c r="N9" s="153"/>
      <c r="O9" s="515"/>
    </row>
    <row r="10" spans="1:15" ht="12.75">
      <c r="A10" s="514"/>
      <c r="B10" s="515"/>
      <c r="C10" s="515" t="s">
        <v>187</v>
      </c>
      <c r="D10" s="515" t="s">
        <v>188</v>
      </c>
      <c r="E10" s="512">
        <f t="shared" si="1"/>
        <v>1878050</v>
      </c>
      <c r="F10" s="153">
        <v>18050</v>
      </c>
      <c r="G10" s="153">
        <f t="shared" si="2"/>
        <v>1860000</v>
      </c>
      <c r="H10" s="153"/>
      <c r="I10" s="153">
        <v>1860000</v>
      </c>
      <c r="J10" s="153"/>
      <c r="K10" s="153"/>
      <c r="L10" s="153"/>
      <c r="M10" s="153"/>
      <c r="N10" s="153"/>
      <c r="O10" s="515"/>
    </row>
    <row r="11" spans="1:15" ht="29.25">
      <c r="A11" s="514"/>
      <c r="B11" s="515"/>
      <c r="C11" s="516" t="s">
        <v>337</v>
      </c>
      <c r="D11" s="515" t="s">
        <v>189</v>
      </c>
      <c r="E11" s="512">
        <f t="shared" si="1"/>
        <v>4291000</v>
      </c>
      <c r="F11" s="153">
        <v>21000</v>
      </c>
      <c r="G11" s="153">
        <f t="shared" si="2"/>
        <v>4270000</v>
      </c>
      <c r="H11" s="153"/>
      <c r="I11" s="153">
        <v>1960000</v>
      </c>
      <c r="J11" s="153">
        <v>2310000</v>
      </c>
      <c r="K11" s="153"/>
      <c r="M11" s="153"/>
      <c r="N11" s="153"/>
      <c r="O11" s="516" t="s">
        <v>190</v>
      </c>
    </row>
    <row r="12" spans="1:15" ht="39">
      <c r="A12" s="514"/>
      <c r="B12" s="515"/>
      <c r="C12" s="516" t="s">
        <v>338</v>
      </c>
      <c r="D12" s="515" t="s">
        <v>191</v>
      </c>
      <c r="E12" s="512">
        <f t="shared" si="1"/>
        <v>11927150</v>
      </c>
      <c r="F12" s="153">
        <v>57150</v>
      </c>
      <c r="G12" s="153">
        <f t="shared" si="2"/>
        <v>11870000</v>
      </c>
      <c r="H12" s="153"/>
      <c r="I12" s="153">
        <v>4750000</v>
      </c>
      <c r="J12" s="153">
        <v>4290000</v>
      </c>
      <c r="K12" s="153">
        <v>2830000</v>
      </c>
      <c r="L12" s="153"/>
      <c r="M12" s="153"/>
      <c r="N12" s="153"/>
      <c r="O12" s="516" t="s">
        <v>192</v>
      </c>
    </row>
    <row r="13" spans="1:15" ht="19.5" customHeight="1">
      <c r="A13" s="514"/>
      <c r="B13" s="515"/>
      <c r="C13" s="516" t="s">
        <v>127</v>
      </c>
      <c r="D13" s="515" t="s">
        <v>193</v>
      </c>
      <c r="E13" s="512">
        <f t="shared" si="1"/>
        <v>3556603</v>
      </c>
      <c r="F13" s="153">
        <v>36603</v>
      </c>
      <c r="G13" s="153">
        <f t="shared" si="2"/>
        <v>3520000</v>
      </c>
      <c r="H13" s="153">
        <v>50000</v>
      </c>
      <c r="I13" s="153">
        <v>1470000</v>
      </c>
      <c r="J13" s="153">
        <v>2000000</v>
      </c>
      <c r="K13" s="153"/>
      <c r="L13" s="153"/>
      <c r="M13" s="153"/>
      <c r="N13" s="153"/>
      <c r="O13" s="516" t="s">
        <v>194</v>
      </c>
    </row>
    <row r="14" spans="1:15" ht="29.25">
      <c r="A14" s="514"/>
      <c r="B14" s="515"/>
      <c r="C14" s="516" t="s">
        <v>339</v>
      </c>
      <c r="D14" s="515" t="s">
        <v>180</v>
      </c>
      <c r="E14" s="512">
        <f t="shared" si="1"/>
        <v>7700000</v>
      </c>
      <c r="F14" s="153"/>
      <c r="G14" s="153">
        <f t="shared" si="2"/>
        <v>7700000</v>
      </c>
      <c r="H14" s="153">
        <v>100000</v>
      </c>
      <c r="I14" s="153">
        <v>1900000</v>
      </c>
      <c r="J14" s="153">
        <v>1900000</v>
      </c>
      <c r="K14" s="517">
        <v>3800000</v>
      </c>
      <c r="L14" s="153"/>
      <c r="M14" s="153"/>
      <c r="N14" s="153"/>
      <c r="O14" s="516" t="s">
        <v>184</v>
      </c>
    </row>
    <row r="15" spans="1:15" ht="39">
      <c r="A15" s="514"/>
      <c r="B15" s="515"/>
      <c r="C15" s="516" t="s">
        <v>340</v>
      </c>
      <c r="D15" s="515" t="s">
        <v>186</v>
      </c>
      <c r="E15" s="512">
        <f t="shared" si="1"/>
        <v>8064000</v>
      </c>
      <c r="F15" s="153">
        <v>18000</v>
      </c>
      <c r="G15" s="153">
        <f t="shared" si="2"/>
        <v>8046000</v>
      </c>
      <c r="H15" s="153"/>
      <c r="I15" s="153">
        <v>2650000</v>
      </c>
      <c r="J15" s="153">
        <v>2480000</v>
      </c>
      <c r="K15" s="153">
        <v>2916000</v>
      </c>
      <c r="L15" s="153"/>
      <c r="M15" s="153"/>
      <c r="N15" s="153"/>
      <c r="O15" s="516" t="s">
        <v>195</v>
      </c>
    </row>
    <row r="16" spans="1:15" ht="19.5">
      <c r="A16" s="514"/>
      <c r="B16" s="515"/>
      <c r="C16" s="642" t="s">
        <v>341</v>
      </c>
      <c r="D16" s="515" t="s">
        <v>290</v>
      </c>
      <c r="E16" s="512">
        <v>3000000</v>
      </c>
      <c r="F16" s="153"/>
      <c r="G16" s="153">
        <f t="shared" si="2"/>
        <v>3000000</v>
      </c>
      <c r="H16" s="153">
        <v>100000</v>
      </c>
      <c r="I16" s="153">
        <v>1500000</v>
      </c>
      <c r="J16" s="153">
        <v>1400000</v>
      </c>
      <c r="K16" s="153"/>
      <c r="L16" s="153"/>
      <c r="M16" s="153"/>
      <c r="N16" s="153"/>
      <c r="O16" s="516" t="s">
        <v>342</v>
      </c>
    </row>
    <row r="17" spans="1:15" ht="29.25">
      <c r="A17" s="514"/>
      <c r="B17" s="515"/>
      <c r="C17" s="642" t="s">
        <v>343</v>
      </c>
      <c r="D17" s="515" t="s">
        <v>344</v>
      </c>
      <c r="E17" s="512">
        <v>4500000</v>
      </c>
      <c r="F17" s="153"/>
      <c r="G17" s="153">
        <f t="shared" si="2"/>
        <v>4500000</v>
      </c>
      <c r="H17" s="153">
        <v>200000</v>
      </c>
      <c r="I17" s="153">
        <v>600000</v>
      </c>
      <c r="J17" s="153">
        <v>1000000</v>
      </c>
      <c r="K17" s="153">
        <v>1200000</v>
      </c>
      <c r="L17" s="153">
        <v>1500000</v>
      </c>
      <c r="M17" s="153"/>
      <c r="N17" s="153"/>
      <c r="O17" s="516" t="s">
        <v>345</v>
      </c>
    </row>
    <row r="18" spans="1:15" ht="12.75">
      <c r="A18" s="515"/>
      <c r="B18" s="515"/>
      <c r="C18" s="515" t="s">
        <v>196</v>
      </c>
      <c r="D18" s="515">
        <v>2008</v>
      </c>
      <c r="E18" s="512">
        <f t="shared" si="1"/>
        <v>40000</v>
      </c>
      <c r="F18" s="153"/>
      <c r="G18" s="153">
        <v>40000</v>
      </c>
      <c r="H18" s="153">
        <v>40000</v>
      </c>
      <c r="I18" s="153"/>
      <c r="J18" s="153"/>
      <c r="K18" s="153"/>
      <c r="L18" s="153"/>
      <c r="M18" s="153"/>
      <c r="N18" s="153"/>
      <c r="O18" s="515"/>
    </row>
    <row r="19" spans="1:15" ht="12.75">
      <c r="A19" s="152">
        <v>1</v>
      </c>
      <c r="B19" s="152">
        <v>2</v>
      </c>
      <c r="C19" s="152">
        <v>3</v>
      </c>
      <c r="D19" s="152">
        <v>4</v>
      </c>
      <c r="E19" s="643">
        <v>5</v>
      </c>
      <c r="F19" s="526">
        <v>6</v>
      </c>
      <c r="G19" s="526">
        <v>7</v>
      </c>
      <c r="H19" s="526">
        <v>8</v>
      </c>
      <c r="I19" s="526">
        <v>9</v>
      </c>
      <c r="J19" s="526">
        <v>10</v>
      </c>
      <c r="K19" s="526">
        <v>11</v>
      </c>
      <c r="L19" s="526">
        <v>12</v>
      </c>
      <c r="M19" s="526">
        <v>13</v>
      </c>
      <c r="N19" s="526">
        <v>14</v>
      </c>
      <c r="O19" s="152">
        <v>15</v>
      </c>
    </row>
    <row r="20" spans="1:15" ht="12.75" customHeight="1">
      <c r="A20" s="515"/>
      <c r="B20" s="515"/>
      <c r="C20" s="515" t="s">
        <v>197</v>
      </c>
      <c r="D20" s="515">
        <v>2008</v>
      </c>
      <c r="E20" s="512">
        <f t="shared" si="1"/>
        <v>50000</v>
      </c>
      <c r="F20" s="515"/>
      <c r="G20" s="153">
        <f>SUM(H20:M20)</f>
        <v>50000</v>
      </c>
      <c r="H20" s="153">
        <v>50000</v>
      </c>
      <c r="I20" s="153"/>
      <c r="J20" s="153"/>
      <c r="K20" s="153"/>
      <c r="L20" s="515"/>
      <c r="M20" s="515"/>
      <c r="N20" s="515"/>
      <c r="O20" s="515"/>
    </row>
    <row r="21" spans="1:15" ht="25.5" customHeight="1" hidden="1">
      <c r="A21" s="772"/>
      <c r="B21" s="772"/>
      <c r="C21" s="772" t="s">
        <v>198</v>
      </c>
      <c r="D21" s="772" t="s">
        <v>199</v>
      </c>
      <c r="E21" s="774">
        <f t="shared" si="1"/>
        <v>720000</v>
      </c>
      <c r="F21" s="772"/>
      <c r="G21" s="774">
        <f>SUM(H21:M21)</f>
        <v>720000</v>
      </c>
      <c r="H21" s="774"/>
      <c r="I21" s="774">
        <v>300000</v>
      </c>
      <c r="J21" s="774">
        <v>250000</v>
      </c>
      <c r="K21" s="774">
        <v>170000</v>
      </c>
      <c r="L21" s="772"/>
      <c r="M21" s="772"/>
      <c r="N21" s="602"/>
      <c r="O21" s="772"/>
    </row>
    <row r="22" spans="1:15" ht="15" customHeight="1">
      <c r="A22" s="773"/>
      <c r="B22" s="773"/>
      <c r="C22" s="773"/>
      <c r="D22" s="773"/>
      <c r="E22" s="773"/>
      <c r="F22" s="773"/>
      <c r="G22" s="773"/>
      <c r="H22" s="773"/>
      <c r="I22" s="773"/>
      <c r="J22" s="773"/>
      <c r="K22" s="773"/>
      <c r="L22" s="773"/>
      <c r="M22" s="773"/>
      <c r="N22" s="644"/>
      <c r="O22" s="773"/>
    </row>
    <row r="23" spans="1:15" ht="18.75">
      <c r="A23" s="519">
        <v>600</v>
      </c>
      <c r="B23" s="520">
        <v>60016</v>
      </c>
      <c r="C23" s="521" t="s">
        <v>131</v>
      </c>
      <c r="D23" s="520" t="s">
        <v>200</v>
      </c>
      <c r="E23" s="522">
        <f>SUM(E24:E28)</f>
        <v>1720000</v>
      </c>
      <c r="F23" s="522">
        <f>SUM(F24:F28)</f>
        <v>0</v>
      </c>
      <c r="G23" s="522">
        <f>SUM(G24:G28)</f>
        <v>1720000</v>
      </c>
      <c r="H23" s="522">
        <f>SUM(H24:H28)</f>
        <v>20000</v>
      </c>
      <c r="I23" s="522">
        <f>SUM(I24:I28)</f>
        <v>1700000</v>
      </c>
      <c r="J23" s="522">
        <f>SUM(J24:J27)</f>
        <v>0</v>
      </c>
      <c r="K23" s="522">
        <f>SUM(K24:K27)</f>
        <v>0</v>
      </c>
      <c r="L23" s="522">
        <f>SUM(L24:L27)</f>
        <v>0</v>
      </c>
      <c r="M23" s="522">
        <f>SUM(M24:M27)</f>
        <v>0</v>
      </c>
      <c r="N23" s="522"/>
      <c r="O23" s="513" t="s">
        <v>181</v>
      </c>
    </row>
    <row r="24" spans="1:15" ht="12.75">
      <c r="A24" s="515"/>
      <c r="B24" s="515"/>
      <c r="C24" s="515" t="s">
        <v>201</v>
      </c>
      <c r="D24" s="152">
        <v>2008</v>
      </c>
      <c r="E24" s="518">
        <f aca="true" t="shared" si="3" ref="E24:E33">SUM(F24:G24)</f>
        <v>600000</v>
      </c>
      <c r="F24" s="153"/>
      <c r="G24" s="518">
        <f>SUM(H24:M24)</f>
        <v>600000</v>
      </c>
      <c r="H24" s="153"/>
      <c r="I24" s="153">
        <v>600000</v>
      </c>
      <c r="J24" s="153"/>
      <c r="K24" s="153"/>
      <c r="L24" s="153"/>
      <c r="M24" s="153"/>
      <c r="N24" s="153"/>
      <c r="O24" s="515"/>
    </row>
    <row r="25" spans="1:15" ht="12.75">
      <c r="A25" s="515"/>
      <c r="B25" s="515"/>
      <c r="C25" s="515" t="s">
        <v>202</v>
      </c>
      <c r="D25" s="152">
        <v>2008</v>
      </c>
      <c r="E25" s="518">
        <f t="shared" si="3"/>
        <v>300000</v>
      </c>
      <c r="F25" s="153"/>
      <c r="G25" s="518">
        <f>SUM(H25:M25)</f>
        <v>300000</v>
      </c>
      <c r="H25" s="153"/>
      <c r="I25" s="153">
        <v>300000</v>
      </c>
      <c r="J25" s="153"/>
      <c r="K25" s="153"/>
      <c r="L25" s="153"/>
      <c r="M25" s="153"/>
      <c r="N25" s="153"/>
      <c r="O25" s="515"/>
    </row>
    <row r="26" spans="1:15" ht="12.75">
      <c r="A26" s="515"/>
      <c r="B26" s="515"/>
      <c r="C26" s="515" t="s">
        <v>203</v>
      </c>
      <c r="D26" s="152">
        <v>2008</v>
      </c>
      <c r="E26" s="518">
        <f t="shared" si="3"/>
        <v>400000</v>
      </c>
      <c r="F26" s="153"/>
      <c r="G26" s="518">
        <f>SUM(H26:M26)</f>
        <v>400000</v>
      </c>
      <c r="H26" s="153"/>
      <c r="I26" s="153">
        <v>400000</v>
      </c>
      <c r="J26" s="153"/>
      <c r="K26" s="153"/>
      <c r="L26" s="153"/>
      <c r="M26" s="153"/>
      <c r="N26" s="153"/>
      <c r="O26" s="515"/>
    </row>
    <row r="27" spans="1:15" ht="25.5" customHeight="1">
      <c r="A27" s="515"/>
      <c r="B27" s="515"/>
      <c r="C27" s="516" t="s">
        <v>204</v>
      </c>
      <c r="D27" s="152">
        <v>2008</v>
      </c>
      <c r="E27" s="518">
        <f t="shared" si="3"/>
        <v>400000</v>
      </c>
      <c r="F27" s="153"/>
      <c r="G27" s="518">
        <f>SUM(H27:M27)</f>
        <v>400000</v>
      </c>
      <c r="H27" s="153"/>
      <c r="I27" s="153">
        <v>400000</v>
      </c>
      <c r="J27" s="153" t="s">
        <v>416</v>
      </c>
      <c r="K27" s="153"/>
      <c r="L27" s="153"/>
      <c r="M27" s="153"/>
      <c r="N27" s="153"/>
      <c r="O27" s="515"/>
    </row>
    <row r="28" spans="1:15" ht="15" customHeight="1">
      <c r="A28" s="515"/>
      <c r="B28" s="515"/>
      <c r="C28" s="515" t="s">
        <v>346</v>
      </c>
      <c r="D28" s="152">
        <v>2007</v>
      </c>
      <c r="E28" s="518">
        <f t="shared" si="3"/>
        <v>20000</v>
      </c>
      <c r="F28" s="153"/>
      <c r="G28" s="518">
        <f>SUM(H28:M28)</f>
        <v>20000</v>
      </c>
      <c r="H28" s="153">
        <v>20000</v>
      </c>
      <c r="I28" s="153"/>
      <c r="J28" s="153"/>
      <c r="K28" s="153"/>
      <c r="L28" s="153"/>
      <c r="M28" s="153"/>
      <c r="N28" s="153"/>
      <c r="O28" s="515"/>
    </row>
    <row r="29" spans="1:15" ht="25.5" customHeight="1">
      <c r="A29" s="519">
        <v>600</v>
      </c>
      <c r="B29" s="520">
        <v>60016</v>
      </c>
      <c r="C29" s="521" t="s">
        <v>205</v>
      </c>
      <c r="D29" s="520" t="s">
        <v>206</v>
      </c>
      <c r="E29" s="518">
        <f t="shared" si="3"/>
        <v>4120000</v>
      </c>
      <c r="F29" s="522"/>
      <c r="G29" s="522">
        <f aca="true" t="shared" si="4" ref="G29:G44">SUM(H29:M29)</f>
        <v>4120000</v>
      </c>
      <c r="H29" s="522"/>
      <c r="I29" s="522"/>
      <c r="J29" s="522"/>
      <c r="K29" s="522">
        <v>120000</v>
      </c>
      <c r="L29" s="522">
        <v>4000000</v>
      </c>
      <c r="M29" s="522"/>
      <c r="N29" s="522"/>
      <c r="O29" s="513" t="s">
        <v>181</v>
      </c>
    </row>
    <row r="30" spans="1:15" ht="28.5" customHeight="1">
      <c r="A30" s="522">
        <v>600</v>
      </c>
      <c r="B30" s="520">
        <v>60016</v>
      </c>
      <c r="C30" s="521" t="s">
        <v>347</v>
      </c>
      <c r="D30" s="520" t="s">
        <v>290</v>
      </c>
      <c r="E30" s="518">
        <f t="shared" si="3"/>
        <v>3100000</v>
      </c>
      <c r="F30" s="522"/>
      <c r="G30" s="522">
        <f t="shared" si="4"/>
        <v>3100000</v>
      </c>
      <c r="H30" s="522">
        <v>100000</v>
      </c>
      <c r="I30" s="522">
        <v>1000000</v>
      </c>
      <c r="J30" s="522">
        <v>2000000</v>
      </c>
      <c r="K30" s="522"/>
      <c r="L30" s="522"/>
      <c r="M30" s="522"/>
      <c r="N30" s="522"/>
      <c r="O30" s="513" t="s">
        <v>181</v>
      </c>
    </row>
    <row r="31" spans="1:15" ht="58.5" customHeight="1">
      <c r="A31" s="520">
        <v>600</v>
      </c>
      <c r="B31" s="520">
        <v>60016</v>
      </c>
      <c r="C31" s="521" t="s">
        <v>207</v>
      </c>
      <c r="D31" s="520" t="s">
        <v>290</v>
      </c>
      <c r="E31" s="518">
        <f t="shared" si="3"/>
        <v>4480000</v>
      </c>
      <c r="F31" s="522"/>
      <c r="G31" s="522">
        <f t="shared" si="4"/>
        <v>4480000</v>
      </c>
      <c r="H31" s="522">
        <v>80000</v>
      </c>
      <c r="I31" s="522">
        <v>2000000</v>
      </c>
      <c r="J31" s="522">
        <v>2400000</v>
      </c>
      <c r="K31" s="522"/>
      <c r="L31" s="522"/>
      <c r="M31" s="522"/>
      <c r="N31" s="522"/>
      <c r="O31" s="513" t="s">
        <v>348</v>
      </c>
    </row>
    <row r="32" spans="1:15" ht="29.25" customHeight="1">
      <c r="A32" s="520">
        <v>600</v>
      </c>
      <c r="B32" s="520">
        <v>60016</v>
      </c>
      <c r="C32" s="521" t="s">
        <v>208</v>
      </c>
      <c r="D32" s="520" t="s">
        <v>290</v>
      </c>
      <c r="E32" s="518">
        <f t="shared" si="3"/>
        <v>1560000</v>
      </c>
      <c r="F32" s="522"/>
      <c r="G32" s="522">
        <f t="shared" si="4"/>
        <v>1560000</v>
      </c>
      <c r="H32" s="522">
        <v>60000</v>
      </c>
      <c r="I32" s="522">
        <v>700000</v>
      </c>
      <c r="J32" s="522">
        <v>800000</v>
      </c>
      <c r="K32" s="522"/>
      <c r="L32" s="522"/>
      <c r="M32" s="522"/>
      <c r="N32" s="522"/>
      <c r="O32" s="513" t="s">
        <v>349</v>
      </c>
    </row>
    <row r="33" spans="1:15" ht="29.25" customHeight="1">
      <c r="A33" s="645">
        <v>801</v>
      </c>
      <c r="B33" s="645">
        <v>80101</v>
      </c>
      <c r="C33" s="646" t="s">
        <v>350</v>
      </c>
      <c r="D33" s="645" t="s">
        <v>228</v>
      </c>
      <c r="E33" s="518">
        <f t="shared" si="3"/>
        <v>2410100</v>
      </c>
      <c r="F33" s="647">
        <v>38100</v>
      </c>
      <c r="G33" s="522">
        <f t="shared" si="4"/>
        <v>2372000</v>
      </c>
      <c r="H33" s="647">
        <v>72000</v>
      </c>
      <c r="I33" s="647">
        <v>2300000</v>
      </c>
      <c r="J33" s="647"/>
      <c r="K33" s="647"/>
      <c r="L33" s="647"/>
      <c r="M33" s="647"/>
      <c r="N33" s="647"/>
      <c r="O33" s="513" t="s">
        <v>351</v>
      </c>
    </row>
    <row r="34" spans="1:15" ht="29.25" customHeight="1">
      <c r="A34" s="519">
        <v>900</v>
      </c>
      <c r="B34" s="648">
        <v>90001</v>
      </c>
      <c r="C34" s="521" t="s">
        <v>133</v>
      </c>
      <c r="D34" s="520" t="s">
        <v>352</v>
      </c>
      <c r="E34" s="522">
        <f aca="true" t="shared" si="5" ref="E34:N34">E35+E36+E38+E39+E40+E41+E42+E43+E44</f>
        <v>193642180</v>
      </c>
      <c r="F34" s="522">
        <f t="shared" si="5"/>
        <v>877111</v>
      </c>
      <c r="G34" s="522">
        <f t="shared" si="5"/>
        <v>192765069</v>
      </c>
      <c r="H34" s="522">
        <f t="shared" si="5"/>
        <v>2544599</v>
      </c>
      <c r="I34" s="522">
        <f t="shared" si="5"/>
        <v>44738780</v>
      </c>
      <c r="J34" s="522">
        <f t="shared" si="5"/>
        <v>57031690</v>
      </c>
      <c r="K34" s="522">
        <f t="shared" si="5"/>
        <v>25950000</v>
      </c>
      <c r="L34" s="522">
        <f t="shared" si="5"/>
        <v>25950000</v>
      </c>
      <c r="M34" s="522">
        <f t="shared" si="5"/>
        <v>35950000</v>
      </c>
      <c r="N34" s="522">
        <f t="shared" si="5"/>
        <v>600000</v>
      </c>
      <c r="O34" s="513" t="s">
        <v>353</v>
      </c>
    </row>
    <row r="35" spans="1:15" ht="29.25" customHeight="1">
      <c r="A35" s="514"/>
      <c r="B35" s="515"/>
      <c r="C35" s="516" t="s">
        <v>354</v>
      </c>
      <c r="D35" s="515" t="s">
        <v>352</v>
      </c>
      <c r="E35" s="153">
        <f aca="true" t="shared" si="6" ref="E35:E41">F35+G35</f>
        <v>142343476</v>
      </c>
      <c r="F35" s="153">
        <v>753277</v>
      </c>
      <c r="G35" s="153">
        <f t="shared" si="4"/>
        <v>141590199</v>
      </c>
      <c r="H35" s="153">
        <v>1313599</v>
      </c>
      <c r="I35" s="153">
        <v>24896400</v>
      </c>
      <c r="J35" s="153">
        <v>30380200</v>
      </c>
      <c r="K35" s="153">
        <v>25000000</v>
      </c>
      <c r="L35" s="153">
        <v>25000000</v>
      </c>
      <c r="M35" s="153">
        <v>35000000</v>
      </c>
      <c r="N35" s="153"/>
      <c r="O35" s="516" t="s">
        <v>355</v>
      </c>
    </row>
    <row r="36" spans="1:15" ht="29.25" customHeight="1">
      <c r="A36" s="514"/>
      <c r="B36" s="515"/>
      <c r="C36" s="515" t="s">
        <v>134</v>
      </c>
      <c r="D36" s="515" t="s">
        <v>356</v>
      </c>
      <c r="E36" s="153">
        <f t="shared" si="6"/>
        <v>2442994</v>
      </c>
      <c r="F36" s="153">
        <v>11004</v>
      </c>
      <c r="G36" s="153">
        <f t="shared" si="4"/>
        <v>2431990</v>
      </c>
      <c r="H36" s="153">
        <v>61000</v>
      </c>
      <c r="I36" s="153"/>
      <c r="J36" s="153">
        <v>2370990</v>
      </c>
      <c r="K36" s="153"/>
      <c r="L36" s="153"/>
      <c r="M36" s="153"/>
      <c r="N36" s="153"/>
      <c r="O36" s="516" t="s">
        <v>209</v>
      </c>
    </row>
    <row r="37" spans="1:15" ht="12.75" customHeight="1">
      <c r="A37" s="152">
        <v>1</v>
      </c>
      <c r="B37" s="152">
        <v>2</v>
      </c>
      <c r="C37" s="152">
        <v>3</v>
      </c>
      <c r="D37" s="152">
        <v>4</v>
      </c>
      <c r="E37" s="643">
        <v>5</v>
      </c>
      <c r="F37" s="526">
        <v>6</v>
      </c>
      <c r="G37" s="526">
        <v>7</v>
      </c>
      <c r="H37" s="526">
        <v>8</v>
      </c>
      <c r="I37" s="526">
        <v>9</v>
      </c>
      <c r="J37" s="526">
        <v>10</v>
      </c>
      <c r="K37" s="526">
        <v>11</v>
      </c>
      <c r="L37" s="526">
        <v>12</v>
      </c>
      <c r="M37" s="526">
        <v>13</v>
      </c>
      <c r="N37" s="526">
        <v>14</v>
      </c>
      <c r="O37" s="152">
        <v>15</v>
      </c>
    </row>
    <row r="38" spans="1:15" ht="29.25" customHeight="1">
      <c r="A38" s="514"/>
      <c r="B38" s="515"/>
      <c r="C38" s="515" t="s">
        <v>136</v>
      </c>
      <c r="D38" s="515" t="s">
        <v>352</v>
      </c>
      <c r="E38" s="153">
        <f t="shared" si="6"/>
        <v>36876000</v>
      </c>
      <c r="F38" s="153">
        <v>50000</v>
      </c>
      <c r="G38" s="153">
        <f t="shared" si="4"/>
        <v>36826000</v>
      </c>
      <c r="H38" s="153">
        <v>165000</v>
      </c>
      <c r="I38" s="153">
        <v>18330500</v>
      </c>
      <c r="J38" s="153">
        <v>18330500</v>
      </c>
      <c r="K38" s="153"/>
      <c r="L38" s="153"/>
      <c r="M38" s="153"/>
      <c r="N38" s="153"/>
      <c r="O38" s="516" t="s">
        <v>210</v>
      </c>
    </row>
    <row r="39" spans="1:15" ht="29.25">
      <c r="A39" s="514"/>
      <c r="B39" s="515"/>
      <c r="C39" s="515" t="s">
        <v>137</v>
      </c>
      <c r="D39" s="515" t="s">
        <v>356</v>
      </c>
      <c r="E39" s="153">
        <f t="shared" si="6"/>
        <v>5366880</v>
      </c>
      <c r="F39" s="153"/>
      <c r="G39" s="153">
        <f t="shared" si="4"/>
        <v>5366880</v>
      </c>
      <c r="H39" s="153">
        <v>55000</v>
      </c>
      <c r="I39" s="153">
        <v>311880</v>
      </c>
      <c r="J39" s="153">
        <v>5000000</v>
      </c>
      <c r="K39" s="153"/>
      <c r="L39" s="153"/>
      <c r="M39" s="153"/>
      <c r="N39" s="153"/>
      <c r="O39" s="516" t="s">
        <v>209</v>
      </c>
    </row>
    <row r="40" spans="1:15" ht="35.25" customHeight="1">
      <c r="A40" s="523"/>
      <c r="B40" s="523"/>
      <c r="C40" s="524" t="s">
        <v>211</v>
      </c>
      <c r="D40" s="385">
        <v>2007</v>
      </c>
      <c r="E40" s="153">
        <f t="shared" si="6"/>
        <v>26840</v>
      </c>
      <c r="F40" s="525">
        <v>26840</v>
      </c>
      <c r="G40" s="153">
        <f t="shared" si="4"/>
        <v>0</v>
      </c>
      <c r="H40" s="525"/>
      <c r="I40" s="525"/>
      <c r="J40" s="525"/>
      <c r="K40" s="525"/>
      <c r="L40" s="525"/>
      <c r="M40" s="153"/>
      <c r="N40" s="153"/>
      <c r="O40" s="516" t="s">
        <v>212</v>
      </c>
    </row>
    <row r="41" spans="1:15" ht="30.75" customHeight="1">
      <c r="A41" s="514"/>
      <c r="B41" s="515"/>
      <c r="C41" s="515" t="s">
        <v>213</v>
      </c>
      <c r="D41" s="152">
        <v>2007</v>
      </c>
      <c r="E41" s="153">
        <f t="shared" si="6"/>
        <v>35990</v>
      </c>
      <c r="F41" s="153">
        <v>35990</v>
      </c>
      <c r="G41" s="153">
        <f t="shared" si="4"/>
        <v>0</v>
      </c>
      <c r="H41" s="153"/>
      <c r="I41" s="153"/>
      <c r="J41" s="153"/>
      <c r="K41" s="153"/>
      <c r="L41" s="153"/>
      <c r="M41" s="153"/>
      <c r="N41" s="153"/>
      <c r="O41" s="516" t="s">
        <v>214</v>
      </c>
    </row>
    <row r="42" spans="1:15" ht="31.5" customHeight="1">
      <c r="A42" s="649"/>
      <c r="B42" s="523"/>
      <c r="C42" s="516" t="s">
        <v>357</v>
      </c>
      <c r="D42" s="515" t="s">
        <v>356</v>
      </c>
      <c r="E42" s="153">
        <f aca="true" t="shared" si="7" ref="E42:E49">SUM(F42:G42)</f>
        <v>6350000</v>
      </c>
      <c r="F42" s="153"/>
      <c r="G42" s="153">
        <f>SUM(H42:N42)</f>
        <v>6350000</v>
      </c>
      <c r="H42" s="153">
        <v>750000</v>
      </c>
      <c r="I42" s="153">
        <v>1200000</v>
      </c>
      <c r="J42" s="153">
        <v>950000</v>
      </c>
      <c r="K42" s="153">
        <v>950000</v>
      </c>
      <c r="L42" s="153">
        <v>950000</v>
      </c>
      <c r="M42" s="153">
        <v>950000</v>
      </c>
      <c r="N42" s="153">
        <v>600000</v>
      </c>
      <c r="O42" s="516" t="s">
        <v>358</v>
      </c>
    </row>
    <row r="43" spans="1:15" ht="15.75" customHeight="1">
      <c r="A43" s="649"/>
      <c r="B43" s="523"/>
      <c r="C43" s="531" t="s">
        <v>359</v>
      </c>
      <c r="D43" s="152">
        <v>2008</v>
      </c>
      <c r="E43" s="525">
        <f t="shared" si="7"/>
        <v>150000</v>
      </c>
      <c r="F43" s="153"/>
      <c r="G43" s="525">
        <f t="shared" si="4"/>
        <v>150000</v>
      </c>
      <c r="H43" s="525">
        <v>150000</v>
      </c>
      <c r="I43" s="525"/>
      <c r="J43" s="525"/>
      <c r="K43" s="525"/>
      <c r="L43" s="525"/>
      <c r="M43" s="153"/>
      <c r="N43" s="153"/>
      <c r="O43" s="531"/>
    </row>
    <row r="44" spans="1:15" ht="29.25">
      <c r="A44" s="527"/>
      <c r="B44" s="527"/>
      <c r="C44" s="531" t="s">
        <v>360</v>
      </c>
      <c r="D44" s="385">
        <v>2008</v>
      </c>
      <c r="E44" s="525">
        <f t="shared" si="7"/>
        <v>50000</v>
      </c>
      <c r="F44" s="525"/>
      <c r="G44" s="525">
        <f t="shared" si="4"/>
        <v>50000</v>
      </c>
      <c r="H44" s="525">
        <v>50000</v>
      </c>
      <c r="I44" s="525"/>
      <c r="J44" s="525"/>
      <c r="K44" s="525"/>
      <c r="L44" s="525"/>
      <c r="M44" s="525"/>
      <c r="N44" s="525"/>
      <c r="O44" s="531" t="s">
        <v>361</v>
      </c>
    </row>
    <row r="45" spans="1:15" ht="84" customHeight="1">
      <c r="A45" s="520">
        <v>900</v>
      </c>
      <c r="B45" s="520">
        <v>90095</v>
      </c>
      <c r="C45" s="528" t="s">
        <v>215</v>
      </c>
      <c r="D45" s="529" t="s">
        <v>34</v>
      </c>
      <c r="E45" s="522">
        <f t="shared" si="7"/>
        <v>19245954</v>
      </c>
      <c r="F45" s="530">
        <v>205954</v>
      </c>
      <c r="G45" s="522">
        <f>SUM(H45:M45)</f>
        <v>19040000</v>
      </c>
      <c r="H45" s="530">
        <v>1040000</v>
      </c>
      <c r="I45" s="530">
        <v>10000000</v>
      </c>
      <c r="J45" s="530">
        <v>8000000</v>
      </c>
      <c r="K45" s="530"/>
      <c r="L45" s="530">
        <v>0</v>
      </c>
      <c r="M45" s="530"/>
      <c r="N45" s="530"/>
      <c r="O45" s="531" t="s">
        <v>362</v>
      </c>
    </row>
    <row r="46" spans="1:15" ht="27.75">
      <c r="A46" s="520">
        <v>900</v>
      </c>
      <c r="B46" s="520">
        <v>90095</v>
      </c>
      <c r="C46" s="521" t="s">
        <v>216</v>
      </c>
      <c r="D46" s="520" t="s">
        <v>31</v>
      </c>
      <c r="E46" s="522">
        <f t="shared" si="7"/>
        <v>4118405</v>
      </c>
      <c r="F46" s="522">
        <v>118405</v>
      </c>
      <c r="G46" s="522">
        <f>SUM(H46:M46)</f>
        <v>4000000</v>
      </c>
      <c r="H46" s="522">
        <v>70000</v>
      </c>
      <c r="I46" s="522">
        <v>3930000</v>
      </c>
      <c r="J46" s="522"/>
      <c r="K46" s="522"/>
      <c r="L46" s="522"/>
      <c r="M46" s="522"/>
      <c r="N46" s="522"/>
      <c r="O46" s="513" t="s">
        <v>181</v>
      </c>
    </row>
    <row r="47" spans="1:15" ht="36.75">
      <c r="A47" s="520">
        <v>900</v>
      </c>
      <c r="B47" s="520">
        <v>90095</v>
      </c>
      <c r="C47" s="521" t="s">
        <v>217</v>
      </c>
      <c r="D47" s="520" t="s">
        <v>218</v>
      </c>
      <c r="E47" s="522">
        <f t="shared" si="7"/>
        <v>8265000</v>
      </c>
      <c r="F47" s="522"/>
      <c r="G47" s="522">
        <f>SUM(H47:M47)</f>
        <v>8265000</v>
      </c>
      <c r="H47" s="522">
        <v>265000</v>
      </c>
      <c r="I47" s="522">
        <v>4000000</v>
      </c>
      <c r="J47" s="522">
        <v>4000000</v>
      </c>
      <c r="K47" s="522"/>
      <c r="L47" s="522"/>
      <c r="M47" s="522"/>
      <c r="N47" s="522"/>
      <c r="O47" s="513" t="s">
        <v>181</v>
      </c>
    </row>
    <row r="48" spans="1:15" ht="29.25">
      <c r="A48" s="650">
        <v>900</v>
      </c>
      <c r="B48" s="651">
        <v>90095</v>
      </c>
      <c r="C48" s="642" t="s">
        <v>363</v>
      </c>
      <c r="D48" s="520" t="s">
        <v>233</v>
      </c>
      <c r="E48" s="522">
        <f t="shared" si="7"/>
        <v>440000</v>
      </c>
      <c r="F48" s="522"/>
      <c r="G48" s="522">
        <f>SUM(H48:M48)</f>
        <v>440000</v>
      </c>
      <c r="H48" s="522">
        <v>30000</v>
      </c>
      <c r="I48" s="522">
        <v>410000</v>
      </c>
      <c r="J48" s="522"/>
      <c r="K48" s="522"/>
      <c r="L48" s="522"/>
      <c r="M48" s="522"/>
      <c r="N48" s="522"/>
      <c r="O48" s="513" t="s">
        <v>181</v>
      </c>
    </row>
    <row r="49" spans="1:15" ht="33.75">
      <c r="A49" s="650">
        <v>900</v>
      </c>
      <c r="B49" s="652">
        <v>90095</v>
      </c>
      <c r="C49" s="653" t="s">
        <v>364</v>
      </c>
      <c r="D49" s="520" t="s">
        <v>365</v>
      </c>
      <c r="E49" s="522">
        <f t="shared" si="7"/>
        <v>20390800</v>
      </c>
      <c r="F49" s="522"/>
      <c r="G49" s="522">
        <f>SUM(H49:N49)</f>
        <v>20390800</v>
      </c>
      <c r="H49" s="522">
        <v>100000</v>
      </c>
      <c r="I49" s="522">
        <v>600000</v>
      </c>
      <c r="J49" s="522">
        <v>3000000</v>
      </c>
      <c r="K49" s="522">
        <v>4000000</v>
      </c>
      <c r="L49" s="522">
        <v>4000000</v>
      </c>
      <c r="M49" s="522">
        <v>4000000</v>
      </c>
      <c r="N49" s="522">
        <v>4690800</v>
      </c>
      <c r="O49" s="513" t="s">
        <v>366</v>
      </c>
    </row>
    <row r="50" spans="1:15" ht="27.75" customHeight="1">
      <c r="A50" s="515">
        <v>921</v>
      </c>
      <c r="B50" s="515">
        <v>92109</v>
      </c>
      <c r="C50" s="520" t="s">
        <v>141</v>
      </c>
      <c r="D50" s="520"/>
      <c r="E50" s="522">
        <f aca="true" t="shared" si="8" ref="E50:N50">SUM(E51)+SUM(E53:E57)</f>
        <v>4888957</v>
      </c>
      <c r="F50" s="522">
        <f t="shared" si="8"/>
        <v>27957</v>
      </c>
      <c r="G50" s="522">
        <f t="shared" si="8"/>
        <v>4861000</v>
      </c>
      <c r="H50" s="522">
        <f t="shared" si="8"/>
        <v>111000</v>
      </c>
      <c r="I50" s="522">
        <f t="shared" si="8"/>
        <v>4750000</v>
      </c>
      <c r="J50" s="522">
        <f t="shared" si="8"/>
        <v>0</v>
      </c>
      <c r="K50" s="522">
        <f t="shared" si="8"/>
        <v>0</v>
      </c>
      <c r="L50" s="522">
        <f t="shared" si="8"/>
        <v>0</v>
      </c>
      <c r="M50" s="522">
        <f t="shared" si="8"/>
        <v>0</v>
      </c>
      <c r="N50" s="522">
        <f t="shared" si="8"/>
        <v>0</v>
      </c>
      <c r="O50" s="513" t="s">
        <v>181</v>
      </c>
    </row>
    <row r="51" spans="1:15" ht="12.75">
      <c r="A51" s="515"/>
      <c r="B51" s="515"/>
      <c r="C51" s="515" t="s">
        <v>219</v>
      </c>
      <c r="D51" s="515" t="s">
        <v>31</v>
      </c>
      <c r="E51" s="522">
        <f aca="true" t="shared" si="9" ref="E51:E65">SUM(F51:G51)</f>
        <v>410000</v>
      </c>
      <c r="F51" s="153">
        <v>10000</v>
      </c>
      <c r="G51" s="522">
        <f aca="true" t="shared" si="10" ref="G51:G64">SUM(H51:M51)</f>
        <v>400000</v>
      </c>
      <c r="H51" s="153"/>
      <c r="I51" s="153">
        <v>400000</v>
      </c>
      <c r="J51" s="153"/>
      <c r="K51" s="153"/>
      <c r="L51" s="153"/>
      <c r="M51" s="153"/>
      <c r="N51" s="153"/>
      <c r="O51" s="513"/>
    </row>
    <row r="52" spans="1:15" ht="12.75">
      <c r="A52" s="152">
        <v>1</v>
      </c>
      <c r="B52" s="152">
        <v>2</v>
      </c>
      <c r="C52" s="152">
        <v>3</v>
      </c>
      <c r="D52" s="152">
        <v>4</v>
      </c>
      <c r="E52" s="643">
        <v>5</v>
      </c>
      <c r="F52" s="526">
        <v>6</v>
      </c>
      <c r="G52" s="526">
        <v>7</v>
      </c>
      <c r="H52" s="526">
        <v>8</v>
      </c>
      <c r="I52" s="526">
        <v>9</v>
      </c>
      <c r="J52" s="526">
        <v>10</v>
      </c>
      <c r="K52" s="526">
        <v>11</v>
      </c>
      <c r="L52" s="526">
        <v>12</v>
      </c>
      <c r="M52" s="526">
        <v>13</v>
      </c>
      <c r="N52" s="526">
        <v>14</v>
      </c>
      <c r="O52" s="152">
        <v>15</v>
      </c>
    </row>
    <row r="53" spans="1:15" ht="12.75">
      <c r="A53" s="515"/>
      <c r="B53" s="515"/>
      <c r="C53" s="515" t="s">
        <v>220</v>
      </c>
      <c r="D53" s="515" t="s">
        <v>221</v>
      </c>
      <c r="E53" s="522">
        <f t="shared" si="9"/>
        <v>467957</v>
      </c>
      <c r="F53" s="153">
        <v>17957</v>
      </c>
      <c r="G53" s="522">
        <f t="shared" si="10"/>
        <v>450000</v>
      </c>
      <c r="H53" s="153"/>
      <c r="I53" s="153">
        <v>450000</v>
      </c>
      <c r="J53" s="153"/>
      <c r="K53" s="153"/>
      <c r="L53" s="153"/>
      <c r="M53" s="153"/>
      <c r="N53" s="153"/>
      <c r="O53" s="515"/>
    </row>
    <row r="54" spans="1:15" ht="12.75">
      <c r="A54" s="515"/>
      <c r="B54" s="515"/>
      <c r="C54" s="515" t="s">
        <v>222</v>
      </c>
      <c r="D54" s="515" t="s">
        <v>218</v>
      </c>
      <c r="E54" s="522">
        <f t="shared" si="9"/>
        <v>2040000</v>
      </c>
      <c r="F54" s="153"/>
      <c r="G54" s="522">
        <f t="shared" si="10"/>
        <v>2040000</v>
      </c>
      <c r="H54" s="153">
        <v>40000</v>
      </c>
      <c r="I54" s="153">
        <v>2000000</v>
      </c>
      <c r="J54" s="153"/>
      <c r="K54" s="153"/>
      <c r="L54" s="153"/>
      <c r="M54" s="153"/>
      <c r="N54" s="153"/>
      <c r="O54" s="515" t="s">
        <v>223</v>
      </c>
    </row>
    <row r="55" spans="1:15" ht="12.75">
      <c r="A55" s="515"/>
      <c r="B55" s="515"/>
      <c r="C55" s="515" t="s">
        <v>224</v>
      </c>
      <c r="D55" s="515" t="s">
        <v>218</v>
      </c>
      <c r="E55" s="522">
        <f t="shared" si="9"/>
        <v>1756000</v>
      </c>
      <c r="F55" s="153"/>
      <c r="G55" s="522">
        <f t="shared" si="10"/>
        <v>1756000</v>
      </c>
      <c r="H55" s="153">
        <v>56000</v>
      </c>
      <c r="I55" s="153">
        <v>1700000</v>
      </c>
      <c r="J55" s="153"/>
      <c r="K55" s="153"/>
      <c r="L55" s="153" t="s">
        <v>416</v>
      </c>
      <c r="M55" s="153"/>
      <c r="N55" s="153"/>
      <c r="O55" s="515" t="s">
        <v>225</v>
      </c>
    </row>
    <row r="56" spans="1:15" ht="12.75">
      <c r="A56" s="515"/>
      <c r="B56" s="515"/>
      <c r="C56" s="515" t="s">
        <v>226</v>
      </c>
      <c r="D56" s="152">
        <v>2009</v>
      </c>
      <c r="E56" s="522">
        <f t="shared" si="9"/>
        <v>200000</v>
      </c>
      <c r="F56" s="153"/>
      <c r="G56" s="522">
        <f t="shared" si="10"/>
        <v>200000</v>
      </c>
      <c r="H56" s="153"/>
      <c r="I56" s="153">
        <v>200000</v>
      </c>
      <c r="J56" s="153"/>
      <c r="K56" s="153"/>
      <c r="L56" s="153"/>
      <c r="M56" s="153"/>
      <c r="N56" s="153"/>
      <c r="O56" s="515"/>
    </row>
    <row r="57" spans="1:15" ht="22.5" customHeight="1">
      <c r="A57" s="103"/>
      <c r="B57" s="103"/>
      <c r="C57" s="516" t="s">
        <v>227</v>
      </c>
      <c r="D57" s="152">
        <v>2008</v>
      </c>
      <c r="E57" s="522">
        <f t="shared" si="9"/>
        <v>15000</v>
      </c>
      <c r="F57" s="153"/>
      <c r="G57" s="522">
        <f t="shared" si="10"/>
        <v>15000</v>
      </c>
      <c r="H57" s="153">
        <v>15000</v>
      </c>
      <c r="I57" s="153"/>
      <c r="J57" s="153"/>
      <c r="K57" s="153"/>
      <c r="L57" s="153"/>
      <c r="M57" s="153"/>
      <c r="N57" s="153"/>
      <c r="O57" s="515"/>
    </row>
    <row r="58" spans="1:15" ht="27.75">
      <c r="A58" s="520">
        <v>921</v>
      </c>
      <c r="B58" s="520">
        <v>92109</v>
      </c>
      <c r="C58" s="521" t="s">
        <v>145</v>
      </c>
      <c r="D58" s="520" t="s">
        <v>31</v>
      </c>
      <c r="E58" s="522">
        <f t="shared" si="9"/>
        <v>2956711</v>
      </c>
      <c r="F58" s="522">
        <v>72711</v>
      </c>
      <c r="G58" s="522">
        <f t="shared" si="10"/>
        <v>2884000</v>
      </c>
      <c r="H58" s="522">
        <v>500000</v>
      </c>
      <c r="I58" s="522">
        <v>2384000</v>
      </c>
      <c r="J58" s="522"/>
      <c r="K58" s="522"/>
      <c r="L58" s="522"/>
      <c r="M58" s="522"/>
      <c r="N58" s="522"/>
      <c r="O58" s="513" t="s">
        <v>181</v>
      </c>
    </row>
    <row r="59" spans="1:15" ht="12.75">
      <c r="A59" s="520">
        <v>926</v>
      </c>
      <c r="B59" s="520">
        <v>92605</v>
      </c>
      <c r="C59" s="520" t="s">
        <v>147</v>
      </c>
      <c r="D59" s="520" t="s">
        <v>218</v>
      </c>
      <c r="E59" s="522">
        <f>SUM(E60:E64)</f>
        <v>10117904</v>
      </c>
      <c r="F59" s="522">
        <f>SUM(F60:F64)</f>
        <v>0</v>
      </c>
      <c r="G59" s="522">
        <f>SUM(G60:G64)</f>
        <v>10117904</v>
      </c>
      <c r="H59" s="522">
        <f>SUM(H60:H64)</f>
        <v>90802</v>
      </c>
      <c r="I59" s="522">
        <f>SUM(I60:I64)</f>
        <v>10027102</v>
      </c>
      <c r="J59" s="522">
        <f>SUM(J60:J63)</f>
        <v>0</v>
      </c>
      <c r="K59" s="522">
        <f>SUM(K60:K63)</f>
        <v>0</v>
      </c>
      <c r="L59" s="522">
        <f>SUM(L60:L63)</f>
        <v>0</v>
      </c>
      <c r="M59" s="522">
        <f>SUM(M60:M63)</f>
        <v>0</v>
      </c>
      <c r="N59" s="522"/>
      <c r="O59" s="515"/>
    </row>
    <row r="60" spans="1:15" ht="12.75">
      <c r="A60" s="515"/>
      <c r="B60" s="515"/>
      <c r="C60" s="515" t="s">
        <v>148</v>
      </c>
      <c r="D60" s="515" t="s">
        <v>228</v>
      </c>
      <c r="E60" s="522">
        <f t="shared" si="9"/>
        <v>2020000</v>
      </c>
      <c r="F60" s="153"/>
      <c r="G60" s="522">
        <f t="shared" si="10"/>
        <v>2020000</v>
      </c>
      <c r="H60" s="153">
        <v>20000</v>
      </c>
      <c r="I60" s="153">
        <v>2000000</v>
      </c>
      <c r="J60" s="153"/>
      <c r="K60" s="153"/>
      <c r="L60" s="153"/>
      <c r="M60" s="153"/>
      <c r="N60" s="153"/>
      <c r="O60" s="515" t="s">
        <v>225</v>
      </c>
    </row>
    <row r="61" spans="1:15" ht="12.75">
      <c r="A61" s="515"/>
      <c r="B61" s="515"/>
      <c r="C61" s="515" t="s">
        <v>229</v>
      </c>
      <c r="D61" s="515" t="s">
        <v>230</v>
      </c>
      <c r="E61" s="522">
        <f t="shared" si="9"/>
        <v>2335556</v>
      </c>
      <c r="F61" s="153"/>
      <c r="G61" s="522">
        <f>SUM(H61:M61)</f>
        <v>2335556</v>
      </c>
      <c r="H61" s="517">
        <v>18856</v>
      </c>
      <c r="I61" s="153">
        <v>2316700</v>
      </c>
      <c r="J61" s="153"/>
      <c r="K61" s="153"/>
      <c r="L61" s="153"/>
      <c r="M61" s="153"/>
      <c r="N61" s="153"/>
      <c r="O61" s="515" t="s">
        <v>225</v>
      </c>
    </row>
    <row r="62" spans="1:15" ht="12.75">
      <c r="A62" s="515"/>
      <c r="B62" s="515"/>
      <c r="C62" s="515" t="s">
        <v>231</v>
      </c>
      <c r="D62" s="515" t="s">
        <v>230</v>
      </c>
      <c r="E62" s="522">
        <f t="shared" si="9"/>
        <v>2727548</v>
      </c>
      <c r="F62" s="153"/>
      <c r="G62" s="522">
        <f t="shared" si="10"/>
        <v>2727548</v>
      </c>
      <c r="H62" s="153">
        <v>17146</v>
      </c>
      <c r="I62" s="153">
        <v>2710402</v>
      </c>
      <c r="J62" s="153"/>
      <c r="K62" s="153"/>
      <c r="L62" s="153"/>
      <c r="M62" s="153"/>
      <c r="N62" s="153"/>
      <c r="O62" s="515" t="s">
        <v>225</v>
      </c>
    </row>
    <row r="63" spans="1:15" ht="12.75">
      <c r="A63" s="515"/>
      <c r="B63" s="515"/>
      <c r="C63" s="515" t="s">
        <v>232</v>
      </c>
      <c r="D63" s="515" t="s">
        <v>233</v>
      </c>
      <c r="E63" s="522">
        <f t="shared" si="9"/>
        <v>3019800</v>
      </c>
      <c r="F63" s="153"/>
      <c r="G63" s="522">
        <f t="shared" si="10"/>
        <v>3019800</v>
      </c>
      <c r="H63" s="153">
        <v>19800</v>
      </c>
      <c r="I63" s="153">
        <v>3000000</v>
      </c>
      <c r="J63" s="153"/>
      <c r="K63" s="153"/>
      <c r="L63" s="153"/>
      <c r="M63" s="153"/>
      <c r="N63" s="153"/>
      <c r="O63" s="515" t="s">
        <v>225</v>
      </c>
    </row>
    <row r="64" spans="1:15" ht="12.75">
      <c r="A64" s="103"/>
      <c r="B64" s="103"/>
      <c r="C64" s="515" t="s">
        <v>196</v>
      </c>
      <c r="D64" s="152">
        <v>2008</v>
      </c>
      <c r="E64" s="522">
        <f t="shared" si="9"/>
        <v>15000</v>
      </c>
      <c r="F64" s="153"/>
      <c r="G64" s="522">
        <f t="shared" si="10"/>
        <v>15000</v>
      </c>
      <c r="H64" s="153">
        <v>15000</v>
      </c>
      <c r="I64" s="153"/>
      <c r="J64" s="153"/>
      <c r="K64" s="153"/>
      <c r="L64" s="153"/>
      <c r="M64" s="153"/>
      <c r="N64" s="153"/>
      <c r="O64" s="515"/>
    </row>
    <row r="65" spans="1:15" ht="27.75">
      <c r="A65" s="520">
        <v>926</v>
      </c>
      <c r="B65" s="520">
        <v>92605</v>
      </c>
      <c r="C65" s="521" t="s">
        <v>367</v>
      </c>
      <c r="D65" s="520" t="s">
        <v>234</v>
      </c>
      <c r="E65" s="522">
        <f t="shared" si="9"/>
        <v>3100000</v>
      </c>
      <c r="F65" s="522"/>
      <c r="G65" s="522">
        <f>SUM(H65:M65)</f>
        <v>3100000</v>
      </c>
      <c r="H65" s="522"/>
      <c r="I65" s="522">
        <v>100000</v>
      </c>
      <c r="J65" s="522">
        <v>1000000</v>
      </c>
      <c r="K65" s="522">
        <v>1000000</v>
      </c>
      <c r="L65" s="522">
        <v>1000000</v>
      </c>
      <c r="M65" s="522"/>
      <c r="N65" s="522"/>
      <c r="O65" s="513" t="s">
        <v>181</v>
      </c>
    </row>
    <row r="66" spans="3:15" ht="12.75">
      <c r="C66" s="532" t="s">
        <v>235</v>
      </c>
      <c r="D66" s="515"/>
      <c r="E66" s="522">
        <f>E7+E23+E29+E30+E31+E32+E33+E34+E45+E46+E47+E48+E49+E50+E58+E59+E65</f>
        <v>352536392</v>
      </c>
      <c r="F66" s="522">
        <f>F7+F23+F29+F30+F31+F32+F33+F34+F45+F46+F47+F48+F49+F50+F58+F59+F65</f>
        <v>1654619</v>
      </c>
      <c r="G66" s="522">
        <f>G7+G23+G29+G30+G31+G32+G33+G34+G45+G46+G47+G48+G49+G50+G58+G59+G65</f>
        <v>350881773</v>
      </c>
      <c r="H66" s="522">
        <f>H7+H23+H29+H30+H31+H32+H33+H34+H45+H46+H47+H48+H49+H50+H58+H59+H65</f>
        <v>5833401</v>
      </c>
      <c r="I66" s="522">
        <f aca="true" t="shared" si="11" ref="I66:N66">I7+I23+I29+I30+I31+I32+I33+I34+I45+I46+I47+I48+I49+I50+I58+I59+I65</f>
        <v>114199882</v>
      </c>
      <c r="J66" s="522">
        <f t="shared" si="11"/>
        <v>103251690</v>
      </c>
      <c r="K66" s="522">
        <f t="shared" si="11"/>
        <v>45906000</v>
      </c>
      <c r="L66" s="522">
        <f t="shared" si="11"/>
        <v>36450000</v>
      </c>
      <c r="M66" s="522">
        <f t="shared" si="11"/>
        <v>39950000</v>
      </c>
      <c r="N66" s="522">
        <f t="shared" si="11"/>
        <v>5290800</v>
      </c>
      <c r="O66" s="654"/>
    </row>
  </sheetData>
  <mergeCells count="18">
    <mergeCell ref="M21:M22"/>
    <mergeCell ref="O21:O22"/>
    <mergeCell ref="I21:I22"/>
    <mergeCell ref="J21:J22"/>
    <mergeCell ref="K21:K22"/>
    <mergeCell ref="L21:L22"/>
    <mergeCell ref="E21:E22"/>
    <mergeCell ref="F21:F22"/>
    <mergeCell ref="G21:G22"/>
    <mergeCell ref="H21:H22"/>
    <mergeCell ref="A21:A22"/>
    <mergeCell ref="B21:B22"/>
    <mergeCell ref="C21:C22"/>
    <mergeCell ref="D21:D22"/>
    <mergeCell ref="A1:C1"/>
    <mergeCell ref="A2:M2"/>
    <mergeCell ref="E3:J3"/>
    <mergeCell ref="H4:J4"/>
  </mergeCells>
  <printOptions/>
  <pageMargins left="0.75" right="0.75" top="1" bottom="1" header="0.5" footer="0.5"/>
  <pageSetup horizontalDpi="600" verticalDpi="600" orientation="landscape" paperSize="9" scale="82" r:id="rId1"/>
  <rowBreaks count="3" manualBreakCount="3">
    <brk id="18" max="255" man="1"/>
    <brk id="36" max="255" man="1"/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B12">
      <selection activeCell="J1" sqref="J1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34.125" style="0" customWidth="1"/>
    <col min="4" max="4" width="8.25390625" style="0" customWidth="1"/>
    <col min="5" max="5" width="12.375" style="0" customWidth="1"/>
    <col min="6" max="6" width="11.125" style="0" customWidth="1"/>
    <col min="7" max="7" width="11.00390625" style="0" customWidth="1"/>
    <col min="8" max="8" width="9.875" style="0" customWidth="1"/>
    <col min="9" max="10" width="10.375" style="0" customWidth="1"/>
    <col min="11" max="11" width="26.875" style="0" customWidth="1"/>
  </cols>
  <sheetData>
    <row r="1" spans="1:3" ht="52.5" customHeight="1">
      <c r="A1" s="764" t="s">
        <v>275</v>
      </c>
      <c r="B1" s="765"/>
      <c r="C1" s="765"/>
    </row>
    <row r="2" spans="1:11" ht="18.75">
      <c r="A2" s="776" t="s">
        <v>281</v>
      </c>
      <c r="B2" s="776"/>
      <c r="C2" s="776"/>
      <c r="D2" s="776"/>
      <c r="E2" s="776"/>
      <c r="F2" s="776"/>
      <c r="G2" s="776"/>
      <c r="H2" s="776"/>
      <c r="I2" s="776"/>
      <c r="J2" s="603"/>
      <c r="K2" s="98"/>
    </row>
    <row r="3" spans="1:11" ht="14.25" customHeight="1">
      <c r="A3" s="98"/>
      <c r="B3" s="98"/>
      <c r="C3" s="98"/>
      <c r="D3" s="98"/>
      <c r="E3" s="769" t="s">
        <v>469</v>
      </c>
      <c r="F3" s="770"/>
      <c r="G3" s="770"/>
      <c r="H3" s="770"/>
      <c r="I3" s="770"/>
      <c r="J3" s="386"/>
      <c r="K3" s="286"/>
    </row>
    <row r="4" spans="1:11" ht="15" customHeight="1">
      <c r="A4" s="98"/>
      <c r="B4" s="98"/>
      <c r="C4" s="98"/>
      <c r="D4" s="98"/>
      <c r="E4" s="502"/>
      <c r="F4" s="502"/>
      <c r="G4" s="502"/>
      <c r="H4" s="771"/>
      <c r="I4" s="771"/>
      <c r="J4" s="503"/>
      <c r="K4" s="286"/>
    </row>
    <row r="5" spans="1:11" ht="27.75" customHeight="1">
      <c r="A5" s="287" t="s">
        <v>428</v>
      </c>
      <c r="B5" s="287" t="s">
        <v>552</v>
      </c>
      <c r="C5" s="99" t="s">
        <v>21</v>
      </c>
      <c r="D5" s="99" t="s">
        <v>22</v>
      </c>
      <c r="E5" s="99" t="s">
        <v>23</v>
      </c>
      <c r="F5" s="99" t="s">
        <v>24</v>
      </c>
      <c r="G5" s="99" t="s">
        <v>25</v>
      </c>
      <c r="H5" s="99">
        <v>2008</v>
      </c>
      <c r="I5" s="99">
        <v>2009</v>
      </c>
      <c r="J5" s="99">
        <v>2010</v>
      </c>
      <c r="K5" s="99" t="s">
        <v>26</v>
      </c>
    </row>
    <row r="6" spans="1:11" ht="15" customHeight="1">
      <c r="A6" s="769" t="s">
        <v>27</v>
      </c>
      <c r="B6" s="770"/>
      <c r="C6" s="770"/>
      <c r="D6" s="770"/>
      <c r="E6" s="770"/>
      <c r="F6" s="770"/>
      <c r="G6" s="770"/>
      <c r="H6" s="770"/>
      <c r="I6" s="770"/>
      <c r="J6" s="770"/>
      <c r="K6" s="775"/>
    </row>
    <row r="7" spans="1:11" s="140" customFormat="1" ht="15.75" customHeight="1" thickBot="1">
      <c r="A7" s="604">
        <v>1</v>
      </c>
      <c r="B7" s="604">
        <v>2</v>
      </c>
      <c r="C7" s="605">
        <v>3</v>
      </c>
      <c r="D7" s="605">
        <v>4</v>
      </c>
      <c r="E7" s="605">
        <v>5</v>
      </c>
      <c r="F7" s="605">
        <v>6</v>
      </c>
      <c r="G7" s="605">
        <v>7</v>
      </c>
      <c r="H7" s="605">
        <v>8</v>
      </c>
      <c r="I7" s="605">
        <v>9</v>
      </c>
      <c r="J7" s="605"/>
      <c r="K7" s="605">
        <v>11</v>
      </c>
    </row>
    <row r="8" spans="1:11" s="155" customFormat="1" ht="16.5" customHeight="1" thickBot="1">
      <c r="A8" s="606" t="s">
        <v>282</v>
      </c>
      <c r="B8" s="607"/>
      <c r="C8" s="411" t="s">
        <v>283</v>
      </c>
      <c r="D8" s="608"/>
      <c r="E8" s="289">
        <f>SUM(E9)</f>
        <v>33000</v>
      </c>
      <c r="F8" s="609"/>
      <c r="G8" s="289">
        <f>SUM(G9)</f>
        <v>33000</v>
      </c>
      <c r="H8" s="289">
        <f>SUM(H9)</f>
        <v>33000</v>
      </c>
      <c r="I8" s="609"/>
      <c r="J8" s="610"/>
      <c r="K8" s="611"/>
    </row>
    <row r="9" spans="1:11" s="155" customFormat="1" ht="24" customHeight="1">
      <c r="A9" s="612"/>
      <c r="B9" s="474" t="s">
        <v>284</v>
      </c>
      <c r="C9" s="413" t="s">
        <v>285</v>
      </c>
      <c r="D9" s="613"/>
      <c r="E9" s="290">
        <f>SUM(E10)</f>
        <v>33000</v>
      </c>
      <c r="F9" s="290"/>
      <c r="G9" s="290">
        <f>SUM(G10)</f>
        <v>33000</v>
      </c>
      <c r="H9" s="290">
        <f>SUM(H10)</f>
        <v>33000</v>
      </c>
      <c r="I9" s="614"/>
      <c r="J9" s="614"/>
      <c r="K9" s="615"/>
    </row>
    <row r="10" spans="1:11" s="155" customFormat="1" ht="47.25" customHeight="1" thickBot="1">
      <c r="A10" s="616"/>
      <c r="B10" s="616"/>
      <c r="C10" s="617" t="s">
        <v>286</v>
      </c>
      <c r="D10" s="70" t="s">
        <v>200</v>
      </c>
      <c r="E10" s="618">
        <f>SUM(F10:G10)</f>
        <v>33000</v>
      </c>
      <c r="F10" s="618"/>
      <c r="G10" s="618">
        <f>SUM(H10:I10)</f>
        <v>33000</v>
      </c>
      <c r="H10" s="618">
        <v>33000</v>
      </c>
      <c r="I10" s="618"/>
      <c r="J10" s="618"/>
      <c r="K10" s="70"/>
    </row>
    <row r="11" spans="1:11" ht="17.25" customHeight="1" thickBot="1">
      <c r="A11" s="292">
        <v>600</v>
      </c>
      <c r="B11" s="293"/>
      <c r="C11" s="288" t="s">
        <v>432</v>
      </c>
      <c r="D11" s="294"/>
      <c r="E11" s="533">
        <f aca="true" t="shared" si="0" ref="E11:J11">SUM(E12+E21)</f>
        <v>4190522</v>
      </c>
      <c r="F11" s="533">
        <f t="shared" si="0"/>
        <v>33522</v>
      </c>
      <c r="G11" s="533">
        <f t="shared" si="0"/>
        <v>4157000</v>
      </c>
      <c r="H11" s="295">
        <f t="shared" si="0"/>
        <v>1107000</v>
      </c>
      <c r="I11" s="295">
        <f t="shared" si="0"/>
        <v>2050000</v>
      </c>
      <c r="J11" s="295">
        <f t="shared" si="0"/>
        <v>1000000</v>
      </c>
      <c r="K11" s="296"/>
    </row>
    <row r="12" spans="1:11" s="155" customFormat="1" ht="15.75" customHeight="1">
      <c r="A12" s="191"/>
      <c r="B12" s="100">
        <v>60016</v>
      </c>
      <c r="C12" s="100" t="s">
        <v>28</v>
      </c>
      <c r="D12" s="154"/>
      <c r="E12" s="534">
        <f>SUM(E13:E20)</f>
        <v>2090522</v>
      </c>
      <c r="F12" s="534">
        <f>SUM(F13:F20)</f>
        <v>33522</v>
      </c>
      <c r="G12" s="534">
        <f>SUM(G13:G20)</f>
        <v>2057000</v>
      </c>
      <c r="H12" s="243">
        <f>SUM(H13:H20)</f>
        <v>1007000</v>
      </c>
      <c r="I12" s="243">
        <f>SUM(I13:I20)</f>
        <v>1050000</v>
      </c>
      <c r="J12" s="243"/>
      <c r="K12" s="297"/>
    </row>
    <row r="13" spans="1:11" s="155" customFormat="1" ht="33" customHeight="1">
      <c r="A13" s="103"/>
      <c r="B13" s="101"/>
      <c r="C13" s="102" t="s">
        <v>236</v>
      </c>
      <c r="D13" s="300" t="s">
        <v>200</v>
      </c>
      <c r="E13" s="291">
        <f aca="true" t="shared" si="1" ref="E13:E20">SUM(F13:G13)</f>
        <v>210000</v>
      </c>
      <c r="F13" s="535"/>
      <c r="G13" s="536">
        <f aca="true" t="shared" si="2" ref="G13:G20">SUM(H13:I13)</f>
        <v>210000</v>
      </c>
      <c r="H13" s="537">
        <v>40000</v>
      </c>
      <c r="I13" s="537">
        <v>170000</v>
      </c>
      <c r="J13" s="537"/>
      <c r="K13" s="105"/>
    </row>
    <row r="14" spans="1:11" s="155" customFormat="1" ht="23.25" customHeight="1">
      <c r="A14" s="148"/>
      <c r="B14" s="232"/>
      <c r="C14" s="256" t="s">
        <v>237</v>
      </c>
      <c r="D14" s="316" t="s">
        <v>200</v>
      </c>
      <c r="E14" s="291">
        <f t="shared" si="1"/>
        <v>227072</v>
      </c>
      <c r="F14" s="538">
        <v>72</v>
      </c>
      <c r="G14" s="536">
        <f t="shared" si="2"/>
        <v>227000</v>
      </c>
      <c r="H14" s="539">
        <v>47000</v>
      </c>
      <c r="I14" s="539">
        <v>180000</v>
      </c>
      <c r="J14" s="539"/>
      <c r="K14" s="318"/>
    </row>
    <row r="15" spans="1:11" s="155" customFormat="1" ht="33.75" customHeight="1">
      <c r="A15" s="148"/>
      <c r="B15" s="232"/>
      <c r="C15" s="421" t="s">
        <v>238</v>
      </c>
      <c r="D15" s="316" t="s">
        <v>218</v>
      </c>
      <c r="E15" s="291">
        <f t="shared" si="1"/>
        <v>730000</v>
      </c>
      <c r="F15" s="540"/>
      <c r="G15" s="540">
        <f t="shared" si="2"/>
        <v>730000</v>
      </c>
      <c r="H15" s="539">
        <v>30000</v>
      </c>
      <c r="I15" s="539">
        <v>700000</v>
      </c>
      <c r="J15" s="539"/>
      <c r="K15" s="318"/>
    </row>
    <row r="16" spans="1:11" s="155" customFormat="1" ht="33" customHeight="1">
      <c r="A16" s="148"/>
      <c r="B16" s="232"/>
      <c r="C16" s="407" t="s">
        <v>239</v>
      </c>
      <c r="D16" s="316" t="s">
        <v>200</v>
      </c>
      <c r="E16" s="291">
        <f t="shared" si="1"/>
        <v>637450</v>
      </c>
      <c r="F16" s="540">
        <v>27450</v>
      </c>
      <c r="G16" s="402">
        <f t="shared" si="2"/>
        <v>610000</v>
      </c>
      <c r="H16" s="539">
        <v>610000</v>
      </c>
      <c r="I16" s="539"/>
      <c r="J16" s="539"/>
      <c r="K16" s="318"/>
    </row>
    <row r="17" spans="1:11" s="155" customFormat="1" ht="23.25" customHeight="1">
      <c r="A17" s="103"/>
      <c r="B17" s="101"/>
      <c r="C17" s="400" t="s">
        <v>240</v>
      </c>
      <c r="D17" s="300" t="s">
        <v>200</v>
      </c>
      <c r="E17" s="291">
        <f t="shared" si="1"/>
        <v>116000</v>
      </c>
      <c r="F17" s="536">
        <v>6000</v>
      </c>
      <c r="G17" s="402">
        <f t="shared" si="2"/>
        <v>110000</v>
      </c>
      <c r="H17" s="537">
        <v>110000</v>
      </c>
      <c r="I17" s="537"/>
      <c r="J17" s="537"/>
      <c r="K17" s="105"/>
    </row>
    <row r="18" spans="1:11" s="155" customFormat="1" ht="24" customHeight="1">
      <c r="A18" s="147"/>
      <c r="B18" s="569"/>
      <c r="C18" s="335" t="s">
        <v>287</v>
      </c>
      <c r="D18" s="312">
        <v>2008</v>
      </c>
      <c r="E18" s="291">
        <f t="shared" si="1"/>
        <v>120000</v>
      </c>
      <c r="F18" s="619"/>
      <c r="G18" s="402">
        <f t="shared" si="2"/>
        <v>120000</v>
      </c>
      <c r="H18" s="620">
        <v>120000</v>
      </c>
      <c r="I18" s="620"/>
      <c r="J18" s="620"/>
      <c r="K18" s="276"/>
    </row>
    <row r="19" spans="1:11" s="155" customFormat="1" ht="23.25" customHeight="1">
      <c r="A19" s="147"/>
      <c r="B19" s="569"/>
      <c r="C19" s="335" t="s">
        <v>288</v>
      </c>
      <c r="D19" s="312">
        <v>2008</v>
      </c>
      <c r="E19" s="291">
        <f t="shared" si="1"/>
        <v>25000</v>
      </c>
      <c r="F19" s="619"/>
      <c r="G19" s="402">
        <f t="shared" si="2"/>
        <v>25000</v>
      </c>
      <c r="H19" s="620">
        <v>25000</v>
      </c>
      <c r="I19" s="620"/>
      <c r="J19" s="620"/>
      <c r="K19" s="276"/>
    </row>
    <row r="20" spans="1:11" s="155" customFormat="1" ht="25.5" customHeight="1">
      <c r="A20" s="147"/>
      <c r="B20" s="569"/>
      <c r="C20" s="335" t="s">
        <v>289</v>
      </c>
      <c r="D20" s="312">
        <v>2008</v>
      </c>
      <c r="E20" s="291">
        <f t="shared" si="1"/>
        <v>25000</v>
      </c>
      <c r="F20" s="619"/>
      <c r="G20" s="402">
        <f t="shared" si="2"/>
        <v>25000</v>
      </c>
      <c r="H20" s="620">
        <v>25000</v>
      </c>
      <c r="I20" s="620"/>
      <c r="J20" s="620"/>
      <c r="K20" s="276"/>
    </row>
    <row r="21" spans="1:11" s="140" customFormat="1" ht="17.25" customHeight="1">
      <c r="A21" s="103"/>
      <c r="B21" s="352">
        <v>60016</v>
      </c>
      <c r="C21" s="100" t="s">
        <v>241</v>
      </c>
      <c r="D21" s="300"/>
      <c r="E21" s="621">
        <f aca="true" t="shared" si="3" ref="E21:J21">SUM(E22)</f>
        <v>2100000</v>
      </c>
      <c r="F21" s="621">
        <f t="shared" si="3"/>
        <v>0</v>
      </c>
      <c r="G21" s="420">
        <f t="shared" si="3"/>
        <v>2100000</v>
      </c>
      <c r="H21" s="420">
        <f t="shared" si="3"/>
        <v>100000</v>
      </c>
      <c r="I21" s="420">
        <f t="shared" si="3"/>
        <v>1000000</v>
      </c>
      <c r="J21" s="420">
        <f t="shared" si="3"/>
        <v>1000000</v>
      </c>
      <c r="K21" s="622"/>
    </row>
    <row r="22" spans="1:11" s="155" customFormat="1" ht="23.25" customHeight="1">
      <c r="A22" s="103"/>
      <c r="B22" s="569"/>
      <c r="C22" s="205" t="s">
        <v>242</v>
      </c>
      <c r="D22" s="312" t="s">
        <v>290</v>
      </c>
      <c r="E22" s="623">
        <f>SUM(F22:G22)</f>
        <v>2100000</v>
      </c>
      <c r="F22" s="624"/>
      <c r="G22" s="619">
        <f>SUM(H22:J22)</f>
        <v>2100000</v>
      </c>
      <c r="H22" s="620">
        <v>100000</v>
      </c>
      <c r="I22" s="620">
        <v>1000000</v>
      </c>
      <c r="J22" s="620">
        <v>1000000</v>
      </c>
      <c r="K22" s="105"/>
    </row>
    <row r="23" spans="1:11" ht="15.75" customHeight="1" thickBot="1">
      <c r="A23" s="561">
        <v>1</v>
      </c>
      <c r="B23" s="561">
        <v>2</v>
      </c>
      <c r="C23" s="562">
        <v>3</v>
      </c>
      <c r="D23" s="561">
        <v>4</v>
      </c>
      <c r="E23" s="562">
        <v>5</v>
      </c>
      <c r="F23" s="561">
        <v>6</v>
      </c>
      <c r="G23" s="561">
        <v>7</v>
      </c>
      <c r="H23" s="561">
        <v>8</v>
      </c>
      <c r="I23" s="561">
        <v>9</v>
      </c>
      <c r="J23" s="561"/>
      <c r="K23" s="561">
        <v>11</v>
      </c>
    </row>
    <row r="24" spans="1:11" s="155" customFormat="1" ht="18" customHeight="1" thickBot="1">
      <c r="A24" s="292">
        <v>700</v>
      </c>
      <c r="B24" s="288"/>
      <c r="C24" s="301" t="s">
        <v>410</v>
      </c>
      <c r="D24" s="302"/>
      <c r="E24" s="533">
        <f>SUM(E25)</f>
        <v>693000</v>
      </c>
      <c r="F24" s="533">
        <f>SUM(F26:F29)</f>
        <v>0</v>
      </c>
      <c r="G24" s="295">
        <f>SUM(G25)</f>
        <v>693000</v>
      </c>
      <c r="H24" s="295">
        <f>SUM(H25)</f>
        <v>693000</v>
      </c>
      <c r="I24" s="533">
        <f>SUM(I26:I29)</f>
        <v>0</v>
      </c>
      <c r="J24" s="625"/>
      <c r="K24" s="303"/>
    </row>
    <row r="25" spans="1:11" s="155" customFormat="1" ht="16.5" customHeight="1">
      <c r="A25" s="467"/>
      <c r="B25" s="310">
        <v>70005</v>
      </c>
      <c r="C25" s="626" t="s">
        <v>457</v>
      </c>
      <c r="D25" s="311"/>
      <c r="E25" s="627">
        <f>SUM(E26:E29)</f>
        <v>693000</v>
      </c>
      <c r="F25" s="627"/>
      <c r="G25" s="628">
        <f>SUM(H25:J25)</f>
        <v>693000</v>
      </c>
      <c r="H25" s="629">
        <f>SUM(H26:H29)</f>
        <v>693000</v>
      </c>
      <c r="I25" s="627"/>
      <c r="J25" s="630"/>
      <c r="K25" s="631"/>
    </row>
    <row r="26" spans="1:11" ht="23.25" customHeight="1">
      <c r="A26" s="100"/>
      <c r="B26" s="100"/>
      <c r="C26" s="335" t="s">
        <v>291</v>
      </c>
      <c r="D26" s="316" t="s">
        <v>200</v>
      </c>
      <c r="E26" s="541">
        <f>SUM(F26:G26)</f>
        <v>46000</v>
      </c>
      <c r="F26" s="542"/>
      <c r="G26" s="151">
        <f>SUM(H26:I26)</f>
        <v>46000</v>
      </c>
      <c r="H26" s="151">
        <v>46000</v>
      </c>
      <c r="I26" s="151">
        <v>0</v>
      </c>
      <c r="J26" s="151"/>
      <c r="K26" s="105"/>
    </row>
    <row r="27" spans="1:11" s="155" customFormat="1" ht="23.25" customHeight="1">
      <c r="A27" s="100"/>
      <c r="B27" s="100"/>
      <c r="C27" s="335" t="s">
        <v>292</v>
      </c>
      <c r="D27" s="316" t="s">
        <v>200</v>
      </c>
      <c r="E27" s="541">
        <f>SUM(F27:G27)</f>
        <v>9000</v>
      </c>
      <c r="F27" s="542"/>
      <c r="G27" s="151">
        <f>SUM(H27:I27)</f>
        <v>9000</v>
      </c>
      <c r="H27" s="151">
        <v>9000</v>
      </c>
      <c r="I27" s="151">
        <v>0</v>
      </c>
      <c r="J27" s="151"/>
      <c r="K27" s="105"/>
    </row>
    <row r="28" spans="1:11" s="155" customFormat="1" ht="21.75" customHeight="1">
      <c r="A28" s="100"/>
      <c r="B28" s="100"/>
      <c r="C28" s="335" t="s">
        <v>293</v>
      </c>
      <c r="D28" s="300" t="s">
        <v>200</v>
      </c>
      <c r="E28" s="541">
        <f>SUM(F28:G28)</f>
        <v>38000</v>
      </c>
      <c r="F28" s="542"/>
      <c r="G28" s="151">
        <f>SUM(H28:I28)</f>
        <v>38000</v>
      </c>
      <c r="H28" s="151">
        <v>38000</v>
      </c>
      <c r="I28" s="151">
        <v>0</v>
      </c>
      <c r="J28" s="151"/>
      <c r="K28" s="105"/>
    </row>
    <row r="29" spans="1:11" ht="16.5" customHeight="1" thickBot="1">
      <c r="A29" s="322"/>
      <c r="B29" s="322"/>
      <c r="C29" s="421" t="s">
        <v>243</v>
      </c>
      <c r="D29" s="316">
        <v>2008</v>
      </c>
      <c r="E29" s="543">
        <f>SUM(F29:G29)</f>
        <v>600000</v>
      </c>
      <c r="F29" s="544"/>
      <c r="G29" s="545">
        <f>SUM(H29:I29)</f>
        <v>600000</v>
      </c>
      <c r="H29" s="545">
        <v>600000</v>
      </c>
      <c r="I29" s="545"/>
      <c r="J29" s="545"/>
      <c r="K29" s="318"/>
    </row>
    <row r="30" spans="1:11" s="155" customFormat="1" ht="18" customHeight="1" thickBot="1">
      <c r="A30" s="292">
        <v>750</v>
      </c>
      <c r="B30" s="288"/>
      <c r="C30" s="301" t="s">
        <v>434</v>
      </c>
      <c r="D30" s="302"/>
      <c r="E30" s="546">
        <f>SUM(E31)</f>
        <v>145000</v>
      </c>
      <c r="F30" s="308">
        <f>SUM(F31)</f>
        <v>0</v>
      </c>
      <c r="G30" s="308">
        <f>SUM(G31)</f>
        <v>145000</v>
      </c>
      <c r="H30" s="308">
        <f>SUM(H31)</f>
        <v>145000</v>
      </c>
      <c r="I30" s="308"/>
      <c r="J30" s="632"/>
      <c r="K30" s="309"/>
    </row>
    <row r="31" spans="1:11" s="155" customFormat="1" ht="19.5" customHeight="1" thickBot="1">
      <c r="A31" s="310"/>
      <c r="B31" s="310">
        <v>75023</v>
      </c>
      <c r="C31" s="547" t="s">
        <v>159</v>
      </c>
      <c r="D31" s="311">
        <v>2008</v>
      </c>
      <c r="E31" s="541">
        <f>SUM(F31:G31)</f>
        <v>145000</v>
      </c>
      <c r="F31" s="548"/>
      <c r="G31" s="151">
        <f>SUM(H31:I31)</f>
        <v>145000</v>
      </c>
      <c r="H31" s="549">
        <v>145000</v>
      </c>
      <c r="I31" s="549"/>
      <c r="J31" s="549"/>
      <c r="K31" s="277"/>
    </row>
    <row r="32" spans="1:11" ht="24.75" customHeight="1" thickBot="1">
      <c r="A32" s="305">
        <v>754</v>
      </c>
      <c r="B32" s="306"/>
      <c r="C32" s="254" t="s">
        <v>29</v>
      </c>
      <c r="D32" s="550"/>
      <c r="E32" s="546">
        <f>SUM(E33:E35)</f>
        <v>1782000</v>
      </c>
      <c r="F32" s="308">
        <f>SUM(F33:F35)</f>
        <v>622000</v>
      </c>
      <c r="G32" s="308">
        <f>SUM(G33:G35)</f>
        <v>1160000</v>
      </c>
      <c r="H32" s="308">
        <f>SUM(H33:H35)</f>
        <v>710000</v>
      </c>
      <c r="I32" s="308">
        <f>SUM(I33:I35)</f>
        <v>450000</v>
      </c>
      <c r="J32" s="632"/>
      <c r="K32" s="309"/>
    </row>
    <row r="33" spans="1:11" s="155" customFormat="1" ht="24" customHeight="1">
      <c r="A33" s="551"/>
      <c r="B33" s="488">
        <v>75412</v>
      </c>
      <c r="C33" s="552" t="s">
        <v>30</v>
      </c>
      <c r="D33" s="553" t="s">
        <v>31</v>
      </c>
      <c r="E33" s="554">
        <f>SUM(F33:G33)</f>
        <v>1672000</v>
      </c>
      <c r="F33" s="555">
        <v>622000</v>
      </c>
      <c r="G33" s="556">
        <f>SUM(H33:I33)</f>
        <v>1050000</v>
      </c>
      <c r="H33" s="557">
        <v>600000</v>
      </c>
      <c r="I33" s="557">
        <v>450000</v>
      </c>
      <c r="J33" s="557"/>
      <c r="K33" s="556"/>
    </row>
    <row r="34" spans="1:11" ht="27" customHeight="1">
      <c r="A34" s="101"/>
      <c r="B34" s="100">
        <v>75412</v>
      </c>
      <c r="C34" s="452" t="s">
        <v>244</v>
      </c>
      <c r="D34" s="300">
        <v>2008</v>
      </c>
      <c r="E34" s="558">
        <f>SUM(F34:G34)</f>
        <v>55000</v>
      </c>
      <c r="F34" s="104"/>
      <c r="G34" s="105">
        <v>55000</v>
      </c>
      <c r="H34" s="299">
        <v>55000</v>
      </c>
      <c r="I34" s="299"/>
      <c r="J34" s="299"/>
      <c r="K34" s="105"/>
    </row>
    <row r="35" spans="1:11" ht="22.5" customHeight="1" thickBot="1">
      <c r="A35" s="257"/>
      <c r="B35" s="310">
        <v>75414</v>
      </c>
      <c r="C35" s="451" t="s">
        <v>245</v>
      </c>
      <c r="D35" s="311">
        <v>2008</v>
      </c>
      <c r="E35" s="559">
        <f>SUM(F35:G35)</f>
        <v>55000</v>
      </c>
      <c r="F35" s="560"/>
      <c r="G35" s="277">
        <v>55000</v>
      </c>
      <c r="H35" s="278">
        <v>55000</v>
      </c>
      <c r="I35" s="278"/>
      <c r="J35" s="278"/>
      <c r="K35" s="277"/>
    </row>
    <row r="36" spans="1:11" ht="17.25" customHeight="1" thickBot="1">
      <c r="A36" s="292">
        <v>801</v>
      </c>
      <c r="B36" s="288"/>
      <c r="C36" s="301" t="s">
        <v>411</v>
      </c>
      <c r="D36" s="302"/>
      <c r="E36" s="533">
        <f>SUM(E37)</f>
        <v>4278939</v>
      </c>
      <c r="F36" s="533">
        <f>SUM(F37)</f>
        <v>1690439</v>
      </c>
      <c r="G36" s="533">
        <f>SUM(G37)</f>
        <v>2588500</v>
      </c>
      <c r="H36" s="295">
        <f>SUM(H37)</f>
        <v>1807500</v>
      </c>
      <c r="I36" s="295">
        <f>SUM(I37)</f>
        <v>781000</v>
      </c>
      <c r="J36" s="633"/>
      <c r="K36" s="303"/>
    </row>
    <row r="37" spans="1:11" ht="15.75" customHeight="1">
      <c r="A37" s="252"/>
      <c r="B37" s="252">
        <v>80101</v>
      </c>
      <c r="C37" s="255" t="s">
        <v>32</v>
      </c>
      <c r="D37" s="312"/>
      <c r="E37" s="563">
        <f>SUM(E38:E42)</f>
        <v>4278939</v>
      </c>
      <c r="F37" s="563">
        <f>SUM(F38:F42)</f>
        <v>1690439</v>
      </c>
      <c r="G37" s="563">
        <f>SUM(G38:G42)</f>
        <v>2588500</v>
      </c>
      <c r="H37" s="313">
        <f>SUM(H38:H42)</f>
        <v>1807500</v>
      </c>
      <c r="I37" s="313">
        <f>SUM(I38:I42)</f>
        <v>781000</v>
      </c>
      <c r="J37" s="313"/>
      <c r="K37" s="276"/>
    </row>
    <row r="38" spans="1:11" ht="13.5" customHeight="1">
      <c r="A38" s="101"/>
      <c r="B38" s="100"/>
      <c r="C38" s="102" t="s">
        <v>294</v>
      </c>
      <c r="D38" s="300" t="s">
        <v>31</v>
      </c>
      <c r="E38" s="104">
        <f>SUM(F38:G38)</f>
        <v>1802995</v>
      </c>
      <c r="F38" s="104">
        <v>621995</v>
      </c>
      <c r="G38" s="105">
        <f>SUM(H38:I38)</f>
        <v>1181000</v>
      </c>
      <c r="H38" s="299">
        <v>400000</v>
      </c>
      <c r="I38" s="299">
        <v>781000</v>
      </c>
      <c r="J38" s="299"/>
      <c r="K38" s="304"/>
    </row>
    <row r="39" spans="1:11" ht="22.5">
      <c r="A39" s="101"/>
      <c r="B39" s="101"/>
      <c r="C39" s="452" t="s">
        <v>246</v>
      </c>
      <c r="D39" s="300" t="s">
        <v>221</v>
      </c>
      <c r="E39" s="104">
        <f>SUM(F39:G39)</f>
        <v>1272444</v>
      </c>
      <c r="F39" s="564">
        <v>1068444</v>
      </c>
      <c r="G39" s="105">
        <f>SUM(H39:I39)</f>
        <v>204000</v>
      </c>
      <c r="H39" s="299">
        <v>204000</v>
      </c>
      <c r="I39" s="299"/>
      <c r="J39" s="299"/>
      <c r="K39" s="304" t="s">
        <v>295</v>
      </c>
    </row>
    <row r="40" spans="1:11" ht="26.25" customHeight="1">
      <c r="A40" s="101"/>
      <c r="B40" s="101"/>
      <c r="C40" s="452" t="s">
        <v>296</v>
      </c>
      <c r="D40" s="300">
        <v>2008</v>
      </c>
      <c r="E40" s="104">
        <f>SUM(F40:G40)</f>
        <v>1015000</v>
      </c>
      <c r="F40" s="564"/>
      <c r="G40" s="105">
        <f>SUM(H40:I40)</f>
        <v>1015000</v>
      </c>
      <c r="H40" s="299">
        <v>1015000</v>
      </c>
      <c r="I40" s="299"/>
      <c r="J40" s="299"/>
      <c r="K40" s="304" t="s">
        <v>297</v>
      </c>
    </row>
    <row r="41" spans="1:11" ht="21" customHeight="1">
      <c r="A41" s="101"/>
      <c r="B41" s="101"/>
      <c r="C41" s="452" t="s">
        <v>298</v>
      </c>
      <c r="D41" s="300">
        <v>2008</v>
      </c>
      <c r="E41" s="104">
        <f>SUM(F41:G41)</f>
        <v>100000</v>
      </c>
      <c r="F41" s="564"/>
      <c r="G41" s="105">
        <f>SUM(H41:I41)</f>
        <v>100000</v>
      </c>
      <c r="H41" s="299">
        <v>100000</v>
      </c>
      <c r="I41" s="299"/>
      <c r="J41" s="299"/>
      <c r="K41" s="304"/>
    </row>
    <row r="42" spans="1:11" ht="24" customHeight="1" thickBot="1">
      <c r="A42" s="232"/>
      <c r="B42" s="232"/>
      <c r="C42" s="478" t="s">
        <v>304</v>
      </c>
      <c r="D42" s="316">
        <v>2008</v>
      </c>
      <c r="E42" s="565">
        <f>SUM(F42:G42)</f>
        <v>88500</v>
      </c>
      <c r="F42" s="566"/>
      <c r="G42" s="318">
        <f>SUM(H42:I42)</f>
        <v>88500</v>
      </c>
      <c r="H42" s="317">
        <v>88500</v>
      </c>
      <c r="I42" s="317"/>
      <c r="J42" s="317"/>
      <c r="K42" s="323"/>
    </row>
    <row r="43" spans="1:11" ht="16.5" customHeight="1" thickBot="1">
      <c r="A43" s="305">
        <v>852</v>
      </c>
      <c r="B43" s="306"/>
      <c r="C43" s="325" t="s">
        <v>497</v>
      </c>
      <c r="D43" s="307"/>
      <c r="E43" s="567">
        <f>SUM(E44:E46)</f>
        <v>67000</v>
      </c>
      <c r="F43" s="546"/>
      <c r="G43" s="308">
        <f>SUM(G44:G46)</f>
        <v>67000</v>
      </c>
      <c r="H43" s="326">
        <f>SUM(H44:H46)</f>
        <v>67000</v>
      </c>
      <c r="I43" s="326"/>
      <c r="J43" s="634"/>
      <c r="K43" s="568"/>
    </row>
    <row r="44" spans="1:11" ht="15" customHeight="1">
      <c r="A44" s="569"/>
      <c r="B44" s="327">
        <v>85219</v>
      </c>
      <c r="C44" s="570" t="s">
        <v>35</v>
      </c>
      <c r="D44" s="312">
        <v>2008</v>
      </c>
      <c r="E44" s="104">
        <f>SUM(F44:G44)</f>
        <v>5000</v>
      </c>
      <c r="F44" s="571"/>
      <c r="G44" s="105">
        <f>SUM(H44:I44)</f>
        <v>5000</v>
      </c>
      <c r="H44" s="320">
        <v>5000</v>
      </c>
      <c r="I44" s="320"/>
      <c r="J44" s="320"/>
      <c r="K44" s="324"/>
    </row>
    <row r="45" spans="1:11" ht="14.25" customHeight="1">
      <c r="A45" s="101"/>
      <c r="B45" s="352">
        <v>85295</v>
      </c>
      <c r="C45" s="486" t="s">
        <v>247</v>
      </c>
      <c r="D45" s="300">
        <v>2008</v>
      </c>
      <c r="E45" s="104">
        <f>SUM(F45:G45)</f>
        <v>18000</v>
      </c>
      <c r="F45" s="564"/>
      <c r="G45" s="105">
        <f>SUM(H45:I45)</f>
        <v>18000</v>
      </c>
      <c r="H45" s="299">
        <v>18000</v>
      </c>
      <c r="I45" s="299"/>
      <c r="J45" s="299"/>
      <c r="K45" s="304"/>
    </row>
    <row r="46" spans="1:11" ht="23.25" thickBot="1">
      <c r="A46" s="232"/>
      <c r="B46" s="572">
        <v>85295</v>
      </c>
      <c r="C46" s="487" t="s">
        <v>248</v>
      </c>
      <c r="D46" s="316">
        <v>2008</v>
      </c>
      <c r="E46" s="565">
        <f>SUM(F46:G46)</f>
        <v>44000</v>
      </c>
      <c r="F46" s="566"/>
      <c r="G46" s="318">
        <f>SUM(H46:I46)</f>
        <v>44000</v>
      </c>
      <c r="H46" s="317">
        <v>44000</v>
      </c>
      <c r="I46" s="317"/>
      <c r="J46" s="317"/>
      <c r="K46" s="323"/>
    </row>
    <row r="47" spans="1:11" ht="23.25" thickBot="1">
      <c r="A47" s="292">
        <v>900</v>
      </c>
      <c r="B47" s="288"/>
      <c r="C47" s="301" t="s">
        <v>33</v>
      </c>
      <c r="D47" s="302"/>
      <c r="E47" s="533">
        <f aca="true" t="shared" si="4" ref="E47:J47">SUM(E48+E54+E59)</f>
        <v>2753946</v>
      </c>
      <c r="F47" s="533">
        <f t="shared" si="4"/>
        <v>215879</v>
      </c>
      <c r="G47" s="295">
        <f t="shared" si="4"/>
        <v>2538067</v>
      </c>
      <c r="H47" s="295">
        <f t="shared" si="4"/>
        <v>1198067</v>
      </c>
      <c r="I47" s="295">
        <f t="shared" si="4"/>
        <v>800000</v>
      </c>
      <c r="J47" s="295">
        <f t="shared" si="4"/>
        <v>540000</v>
      </c>
      <c r="K47" s="314"/>
    </row>
    <row r="48" spans="1:11" ht="12.75">
      <c r="A48" s="252"/>
      <c r="B48" s="252">
        <v>90001</v>
      </c>
      <c r="C48" s="255" t="s">
        <v>478</v>
      </c>
      <c r="D48" s="312"/>
      <c r="E48" s="563">
        <v>496280</v>
      </c>
      <c r="F48" s="563">
        <v>23280</v>
      </c>
      <c r="G48" s="313">
        <f>SUM(G49)</f>
        <v>473000</v>
      </c>
      <c r="H48" s="313">
        <f>SUM(H49)</f>
        <v>473000</v>
      </c>
      <c r="I48" s="313">
        <f>SUM(I49:I51)</f>
        <v>0</v>
      </c>
      <c r="J48" s="313"/>
      <c r="K48" s="276" t="s">
        <v>416</v>
      </c>
    </row>
    <row r="49" spans="1:11" ht="24.75" customHeight="1">
      <c r="A49" s="101"/>
      <c r="B49" s="101"/>
      <c r="C49" s="335" t="s">
        <v>249</v>
      </c>
      <c r="D49" s="300">
        <v>2008</v>
      </c>
      <c r="E49" s="104">
        <f>SUM(E51:E52)</f>
        <v>496280</v>
      </c>
      <c r="F49" s="564">
        <f>SUM(F51:F52)</f>
        <v>23280</v>
      </c>
      <c r="G49" s="105">
        <f>SUM(G51:G52)</f>
        <v>473000</v>
      </c>
      <c r="H49" s="299">
        <f>SUM(H51:H52)</f>
        <v>473000</v>
      </c>
      <c r="I49" s="299"/>
      <c r="J49" s="299"/>
      <c r="K49" s="156"/>
    </row>
    <row r="50" spans="1:11" ht="13.5" customHeight="1">
      <c r="A50" s="101"/>
      <c r="B50" s="101"/>
      <c r="C50" s="400" t="s">
        <v>469</v>
      </c>
      <c r="D50" s="300"/>
      <c r="E50" s="104"/>
      <c r="F50" s="564"/>
      <c r="G50" s="105"/>
      <c r="H50" s="299"/>
      <c r="I50" s="300"/>
      <c r="J50" s="300"/>
      <c r="K50" s="315"/>
    </row>
    <row r="51" spans="1:11" ht="22.5">
      <c r="A51" s="101"/>
      <c r="B51" s="101"/>
      <c r="C51" s="335" t="s">
        <v>250</v>
      </c>
      <c r="D51" s="300" t="s">
        <v>200</v>
      </c>
      <c r="E51" s="104">
        <f>SUM(F51:G51)</f>
        <v>352278</v>
      </c>
      <c r="F51" s="564">
        <v>16278</v>
      </c>
      <c r="G51" s="105">
        <f>SUM(H51:I51)</f>
        <v>336000</v>
      </c>
      <c r="H51" s="299">
        <v>336000</v>
      </c>
      <c r="I51" s="300"/>
      <c r="J51" s="316"/>
      <c r="K51" s="404" t="s">
        <v>251</v>
      </c>
    </row>
    <row r="52" spans="1:11" ht="22.5">
      <c r="A52" s="101"/>
      <c r="B52" s="101"/>
      <c r="C52" s="335" t="s">
        <v>168</v>
      </c>
      <c r="D52" s="300" t="s">
        <v>200</v>
      </c>
      <c r="E52" s="104">
        <f>SUM(F52:G52)</f>
        <v>144002</v>
      </c>
      <c r="F52" s="564">
        <v>7002</v>
      </c>
      <c r="G52" s="105">
        <f>SUM(H52:I52)</f>
        <v>137000</v>
      </c>
      <c r="H52" s="299">
        <v>137000</v>
      </c>
      <c r="I52" s="300"/>
      <c r="J52" s="300"/>
      <c r="K52" s="405" t="s">
        <v>251</v>
      </c>
    </row>
    <row r="53" spans="1:11" ht="13.5" thickBot="1">
      <c r="A53" s="561">
        <v>1</v>
      </c>
      <c r="B53" s="561">
        <v>2</v>
      </c>
      <c r="C53" s="562">
        <v>3</v>
      </c>
      <c r="D53" s="561">
        <v>4</v>
      </c>
      <c r="E53" s="562">
        <v>5</v>
      </c>
      <c r="F53" s="561">
        <v>6</v>
      </c>
      <c r="G53" s="561">
        <v>7</v>
      </c>
      <c r="H53" s="561">
        <v>8</v>
      </c>
      <c r="I53" s="561">
        <v>9</v>
      </c>
      <c r="J53" s="561"/>
      <c r="K53" s="561">
        <v>11</v>
      </c>
    </row>
    <row r="54" spans="1:11" ht="12.75">
      <c r="A54" s="352"/>
      <c r="B54" s="352">
        <v>90015</v>
      </c>
      <c r="C54" s="343" t="s">
        <v>169</v>
      </c>
      <c r="D54" s="573"/>
      <c r="E54" s="574">
        <f>SUM(E55:E58)</f>
        <v>884000</v>
      </c>
      <c r="F54" s="574">
        <f>SUM(F55:F57)</f>
        <v>0</v>
      </c>
      <c r="G54" s="575">
        <f>SUM(G55:G58)</f>
        <v>884000</v>
      </c>
      <c r="H54" s="575">
        <f>SUM(H55:H58)</f>
        <v>484000</v>
      </c>
      <c r="I54" s="575">
        <f>SUM(I55:I58)</f>
        <v>400000</v>
      </c>
      <c r="J54" s="575"/>
      <c r="K54" s="576"/>
    </row>
    <row r="55" spans="1:11" ht="22.5">
      <c r="A55" s="101"/>
      <c r="B55" s="101"/>
      <c r="C55" s="102" t="s">
        <v>252</v>
      </c>
      <c r="D55" s="300" t="s">
        <v>200</v>
      </c>
      <c r="E55" s="104">
        <f>SUM(F55:G55)</f>
        <v>215000</v>
      </c>
      <c r="F55" s="564"/>
      <c r="G55" s="105">
        <f>SUM(H55:I55)</f>
        <v>215000</v>
      </c>
      <c r="H55" s="577">
        <v>215000</v>
      </c>
      <c r="I55" s="577"/>
      <c r="J55" s="577"/>
      <c r="K55" s="578"/>
    </row>
    <row r="56" spans="1:11" ht="22.5">
      <c r="A56" s="101"/>
      <c r="B56" s="101"/>
      <c r="C56" s="102" t="s">
        <v>253</v>
      </c>
      <c r="D56" s="300" t="s">
        <v>31</v>
      </c>
      <c r="E56" s="104">
        <f>SUM(F56:G56)</f>
        <v>600000</v>
      </c>
      <c r="F56" s="564"/>
      <c r="G56" s="105">
        <f>SUM(H56:I56)</f>
        <v>600000</v>
      </c>
      <c r="H56" s="299">
        <v>200000</v>
      </c>
      <c r="I56" s="299">
        <v>400000</v>
      </c>
      <c r="J56" s="299"/>
      <c r="K56" s="578"/>
    </row>
    <row r="57" spans="1:11" ht="22.5">
      <c r="A57" s="101"/>
      <c r="B57" s="101"/>
      <c r="C57" s="102" t="s">
        <v>405</v>
      </c>
      <c r="D57" s="300" t="s">
        <v>200</v>
      </c>
      <c r="E57" s="104">
        <f>SUM(F57:G57)</f>
        <v>54000</v>
      </c>
      <c r="F57" s="564"/>
      <c r="G57" s="105">
        <f>SUM(H57:I57)</f>
        <v>54000</v>
      </c>
      <c r="H57" s="299">
        <v>54000</v>
      </c>
      <c r="I57" s="299"/>
      <c r="J57" s="299"/>
      <c r="K57" s="578"/>
    </row>
    <row r="58" spans="1:11" ht="22.5">
      <c r="A58" s="569"/>
      <c r="B58" s="569"/>
      <c r="C58" s="102" t="s">
        <v>305</v>
      </c>
      <c r="D58" s="312">
        <v>2008</v>
      </c>
      <c r="E58" s="104">
        <f>SUM(F58:G58)</f>
        <v>15000</v>
      </c>
      <c r="F58" s="571"/>
      <c r="G58" s="105">
        <f>SUM(H58:I58)</f>
        <v>15000</v>
      </c>
      <c r="H58" s="320">
        <v>15000</v>
      </c>
      <c r="I58" s="320"/>
      <c r="J58" s="320"/>
      <c r="K58" s="635"/>
    </row>
    <row r="59" spans="1:11" ht="12.75">
      <c r="A59" s="252"/>
      <c r="B59" s="252">
        <v>90095</v>
      </c>
      <c r="C59" s="255" t="s">
        <v>409</v>
      </c>
      <c r="D59" s="312"/>
      <c r="E59" s="563">
        <f>SUM(E60:E65)</f>
        <v>1373666</v>
      </c>
      <c r="F59" s="563">
        <f>SUM(F60:F65)</f>
        <v>192599</v>
      </c>
      <c r="G59" s="313">
        <f>SUM(G60:G65)</f>
        <v>1181067</v>
      </c>
      <c r="H59" s="313">
        <f>SUM(H60:H65)</f>
        <v>241067</v>
      </c>
      <c r="I59" s="313">
        <f>SUM(I61:I65)</f>
        <v>400000</v>
      </c>
      <c r="J59" s="313">
        <f>SUM(J61:J65)</f>
        <v>540000</v>
      </c>
      <c r="K59" s="276"/>
    </row>
    <row r="60" spans="1:11" ht="22.5">
      <c r="A60" s="252"/>
      <c r="B60" s="252"/>
      <c r="C60" s="452" t="s">
        <v>306</v>
      </c>
      <c r="D60" s="312">
        <v>2008</v>
      </c>
      <c r="E60" s="579">
        <v>50000</v>
      </c>
      <c r="F60" s="563"/>
      <c r="G60" s="105">
        <f>SUM(H60:I60)</f>
        <v>50000</v>
      </c>
      <c r="H60" s="636">
        <v>50000</v>
      </c>
      <c r="I60" s="563"/>
      <c r="J60" s="563"/>
      <c r="K60" s="276"/>
    </row>
    <row r="61" spans="1:11" ht="12.75">
      <c r="A61" s="101"/>
      <c r="B61" s="101"/>
      <c r="C61" s="102" t="s">
        <v>307</v>
      </c>
      <c r="D61" s="300" t="s">
        <v>200</v>
      </c>
      <c r="E61" s="104">
        <f>SUM(F61:G61)</f>
        <v>23000</v>
      </c>
      <c r="F61" s="564"/>
      <c r="G61" s="105">
        <f>SUM(H61:I61)</f>
        <v>23000</v>
      </c>
      <c r="H61" s="299">
        <v>23000</v>
      </c>
      <c r="I61" s="300"/>
      <c r="J61" s="637"/>
      <c r="K61" s="225"/>
    </row>
    <row r="62" spans="1:11" ht="33.75">
      <c r="A62" s="101"/>
      <c r="B62" s="101"/>
      <c r="C62" s="102" t="s">
        <v>308</v>
      </c>
      <c r="D62" s="300" t="s">
        <v>200</v>
      </c>
      <c r="E62" s="104">
        <f>SUM(F62:G62)</f>
        <v>147838</v>
      </c>
      <c r="F62" s="564">
        <v>113771</v>
      </c>
      <c r="G62" s="105">
        <f>SUM(H62:I62)</f>
        <v>34067</v>
      </c>
      <c r="H62" s="299">
        <v>34067</v>
      </c>
      <c r="I62" s="300"/>
      <c r="J62" s="300"/>
      <c r="K62" s="105"/>
    </row>
    <row r="63" spans="1:11" ht="22.5">
      <c r="A63" s="101"/>
      <c r="B63" s="101"/>
      <c r="C63" s="102" t="s">
        <v>309</v>
      </c>
      <c r="D63" s="300" t="s">
        <v>200</v>
      </c>
      <c r="E63" s="104">
        <f>SUM(F63:G63)</f>
        <v>112828</v>
      </c>
      <c r="F63" s="564">
        <v>78828</v>
      </c>
      <c r="G63" s="105">
        <f>SUM(H63:I63)</f>
        <v>34000</v>
      </c>
      <c r="H63" s="299">
        <v>34000</v>
      </c>
      <c r="I63" s="300"/>
      <c r="J63" s="300"/>
      <c r="K63" s="105"/>
    </row>
    <row r="64" spans="1:11" ht="12.75">
      <c r="A64" s="101"/>
      <c r="B64" s="101"/>
      <c r="C64" s="102" t="s">
        <v>310</v>
      </c>
      <c r="D64" s="300" t="s">
        <v>290</v>
      </c>
      <c r="E64" s="104">
        <f>SUM(F64:G64)</f>
        <v>1000000</v>
      </c>
      <c r="F64" s="564"/>
      <c r="G64" s="105">
        <f>SUM(H64:J64)</f>
        <v>1000000</v>
      </c>
      <c r="H64" s="299">
        <v>60000</v>
      </c>
      <c r="I64" s="299">
        <v>400000</v>
      </c>
      <c r="J64" s="299">
        <v>540000</v>
      </c>
      <c r="K64" s="105"/>
    </row>
    <row r="65" spans="1:11" ht="13.5" thickBot="1">
      <c r="A65" s="232"/>
      <c r="B65" s="232"/>
      <c r="C65" s="256" t="s">
        <v>311</v>
      </c>
      <c r="D65" s="316">
        <v>2008</v>
      </c>
      <c r="E65" s="565">
        <f>SUM(F65:G65)</f>
        <v>40000</v>
      </c>
      <c r="F65" s="566"/>
      <c r="G65" s="318">
        <f>SUM(H65:J65)</f>
        <v>40000</v>
      </c>
      <c r="H65" s="317">
        <v>40000</v>
      </c>
      <c r="I65" s="316"/>
      <c r="J65" s="316"/>
      <c r="K65" s="318"/>
    </row>
    <row r="66" spans="1:11" ht="17.25" customHeight="1" thickBot="1">
      <c r="A66" s="292">
        <v>921</v>
      </c>
      <c r="B66" s="288"/>
      <c r="C66" s="325" t="s">
        <v>140</v>
      </c>
      <c r="D66" s="302"/>
      <c r="E66" s="638">
        <f>SUM(E67)</f>
        <v>120000</v>
      </c>
      <c r="F66" s="533"/>
      <c r="G66" s="295">
        <f>SUM(G67)</f>
        <v>120000</v>
      </c>
      <c r="H66" s="295">
        <f>SUM(H67)</f>
        <v>120000</v>
      </c>
      <c r="I66" s="294"/>
      <c r="J66" s="294"/>
      <c r="K66" s="303"/>
    </row>
    <row r="67" spans="1:11" ht="12.75">
      <c r="A67" s="252"/>
      <c r="B67" s="252">
        <v>92109</v>
      </c>
      <c r="C67" s="328" t="s">
        <v>454</v>
      </c>
      <c r="D67" s="312"/>
      <c r="E67" s="639">
        <f>SUM(E68)</f>
        <v>120000</v>
      </c>
      <c r="F67" s="640">
        <f>SUM(F68)</f>
        <v>0</v>
      </c>
      <c r="G67" s="640">
        <f>SUM(G68)</f>
        <v>120000</v>
      </c>
      <c r="H67" s="640">
        <f>SUM(H68)</f>
        <v>120000</v>
      </c>
      <c r="I67" s="641"/>
      <c r="J67" s="641"/>
      <c r="K67" s="276"/>
    </row>
    <row r="68" spans="1:11" ht="23.25" thickBot="1">
      <c r="A68" s="232"/>
      <c r="B68" s="232"/>
      <c r="C68" s="258" t="s">
        <v>312</v>
      </c>
      <c r="D68" s="316">
        <v>2008</v>
      </c>
      <c r="E68" s="565">
        <f>SUM(F68:G68)</f>
        <v>120000</v>
      </c>
      <c r="F68" s="566"/>
      <c r="G68" s="318">
        <f>SUM(H68:J68)</f>
        <v>120000</v>
      </c>
      <c r="H68" s="317">
        <v>120000</v>
      </c>
      <c r="I68" s="316"/>
      <c r="J68" s="316"/>
      <c r="K68" s="318"/>
    </row>
    <row r="69" spans="1:11" ht="13.5" thickBot="1">
      <c r="A69" s="292">
        <v>926</v>
      </c>
      <c r="B69" s="288"/>
      <c r="C69" s="306" t="s">
        <v>146</v>
      </c>
      <c r="D69" s="302"/>
      <c r="E69" s="638">
        <f>SUM(E70)</f>
        <v>530000</v>
      </c>
      <c r="F69" s="533"/>
      <c r="G69" s="295">
        <f aca="true" t="shared" si="5" ref="G69:J70">SUM(G70)</f>
        <v>530000</v>
      </c>
      <c r="H69" s="295">
        <f t="shared" si="5"/>
        <v>30000</v>
      </c>
      <c r="I69" s="295">
        <f t="shared" si="5"/>
        <v>250000</v>
      </c>
      <c r="J69" s="295">
        <f t="shared" si="5"/>
        <v>250000</v>
      </c>
      <c r="K69" s="303"/>
    </row>
    <row r="70" spans="1:11" ht="22.5">
      <c r="A70" s="252"/>
      <c r="B70" s="252">
        <v>92605</v>
      </c>
      <c r="C70" s="328" t="s">
        <v>313</v>
      </c>
      <c r="D70" s="641"/>
      <c r="E70" s="639">
        <f>SUM(E71)</f>
        <v>530000</v>
      </c>
      <c r="F70" s="640">
        <f>SUM(F71)</f>
        <v>0</v>
      </c>
      <c r="G70" s="640">
        <f t="shared" si="5"/>
        <v>530000</v>
      </c>
      <c r="H70" s="640">
        <f t="shared" si="5"/>
        <v>30000</v>
      </c>
      <c r="I70" s="640">
        <f t="shared" si="5"/>
        <v>250000</v>
      </c>
      <c r="J70" s="640">
        <f t="shared" si="5"/>
        <v>250000</v>
      </c>
      <c r="K70" s="276"/>
    </row>
    <row r="71" spans="1:11" ht="23.25" thickBot="1">
      <c r="A71" s="232"/>
      <c r="B71" s="232"/>
      <c r="C71" s="256" t="s">
        <v>314</v>
      </c>
      <c r="D71" s="316" t="s">
        <v>290</v>
      </c>
      <c r="E71" s="565">
        <f>SUM(F71:G71)</f>
        <v>530000</v>
      </c>
      <c r="F71" s="566"/>
      <c r="G71" s="318">
        <f>SUM(H71:J71)</f>
        <v>530000</v>
      </c>
      <c r="H71" s="317">
        <v>30000</v>
      </c>
      <c r="I71" s="317">
        <v>250000</v>
      </c>
      <c r="J71" s="317">
        <v>250000</v>
      </c>
      <c r="K71" s="318"/>
    </row>
    <row r="72" spans="1:11" ht="13.5" thickBot="1">
      <c r="A72" s="292"/>
      <c r="B72" s="288"/>
      <c r="C72" s="321" t="s">
        <v>523</v>
      </c>
      <c r="D72" s="302"/>
      <c r="E72" s="546">
        <f aca="true" t="shared" si="6" ref="E72:J72">E8+E11+E24+E30+E32+E36+E43+E47+E66+E69</f>
        <v>14593407</v>
      </c>
      <c r="F72" s="546">
        <f t="shared" si="6"/>
        <v>2561840</v>
      </c>
      <c r="G72" s="546">
        <f t="shared" si="6"/>
        <v>12031567</v>
      </c>
      <c r="H72" s="546">
        <f t="shared" si="6"/>
        <v>5910567</v>
      </c>
      <c r="I72" s="546">
        <f t="shared" si="6"/>
        <v>4331000</v>
      </c>
      <c r="J72" s="546">
        <f t="shared" si="6"/>
        <v>1790000</v>
      </c>
      <c r="K72" s="303"/>
    </row>
  </sheetData>
  <sheetProtection/>
  <mergeCells count="5">
    <mergeCell ref="A6:K6"/>
    <mergeCell ref="A1:C1"/>
    <mergeCell ref="A2:I2"/>
    <mergeCell ref="E3:I3"/>
    <mergeCell ref="H4:I4"/>
  </mergeCells>
  <printOptions/>
  <pageMargins left="0.75" right="0.75" top="1" bottom="1" header="0.5" footer="0.5"/>
  <pageSetup horizontalDpi="600" verticalDpi="600" orientation="landscape" paperSize="9" scale="75" r:id="rId1"/>
  <rowBreaks count="2" manualBreakCount="2">
    <brk id="22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Barbara Bąk</cp:lastModifiedBy>
  <cp:lastPrinted>2008-02-11T07:36:16Z</cp:lastPrinted>
  <dcterms:created xsi:type="dcterms:W3CDTF">1999-10-04T07:27:01Z</dcterms:created>
  <dcterms:modified xsi:type="dcterms:W3CDTF">2008-02-12T07:56:59Z</dcterms:modified>
  <cp:category/>
  <cp:version/>
  <cp:contentType/>
  <cp:contentStatus/>
</cp:coreProperties>
</file>