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inwest 2005" sheetId="1" r:id="rId1"/>
    <sheet name="doch.2005" sheetId="2" r:id="rId2"/>
    <sheet name="wyd.2005" sheetId="3" r:id="rId3"/>
    <sheet name="zad.zlec 2005" sheetId="4" r:id="rId4"/>
  </sheets>
  <definedNames/>
  <calcPr fullCalcOnLoad="1"/>
</workbook>
</file>

<file path=xl/sharedStrings.xml><?xml version="1.0" encoding="utf-8"?>
<sst xmlns="http://schemas.openxmlformats.org/spreadsheetml/2006/main" count="426" uniqueCount="279">
  <si>
    <t xml:space="preserve">dział </t>
  </si>
  <si>
    <t>rozdz.</t>
  </si>
  <si>
    <t>treść</t>
  </si>
  <si>
    <t>Pozostała działalność</t>
  </si>
  <si>
    <t>GOSPODARKA MIESZKANIOWA</t>
  </si>
  <si>
    <t>OŚWIATA I WYCHOWANIE</t>
  </si>
  <si>
    <t>Gimnazja</t>
  </si>
  <si>
    <t>OCHRONA ZDROWIA</t>
  </si>
  <si>
    <t>Żłobki</t>
  </si>
  <si>
    <t>Dodatki mieszkaniowe</t>
  </si>
  <si>
    <t xml:space="preserve"> </t>
  </si>
  <si>
    <t>Obrona cywilna</t>
  </si>
  <si>
    <t>RÓŻNE ROZLICZENIA</t>
  </si>
  <si>
    <t>OGÓŁEM</t>
  </si>
  <si>
    <t>KULTURA FIZYCZNA I SPORT</t>
  </si>
  <si>
    <t>w tym:
wydatki bieżące</t>
  </si>
  <si>
    <t>Drogi publiczne gminne</t>
  </si>
  <si>
    <t>Ochotnicze straże pożarne</t>
  </si>
  <si>
    <t>Biblioteki</t>
  </si>
  <si>
    <t>Przeciwdziałanie alkoholizmowi</t>
  </si>
  <si>
    <t>ogółem</t>
  </si>
  <si>
    <t>dotacje</t>
  </si>
  <si>
    <t>dział</t>
  </si>
  <si>
    <t xml:space="preserve">ogółem </t>
  </si>
  <si>
    <t>w tym:
wynagr.i
pochodne</t>
  </si>
  <si>
    <t>wyd.inwest.</t>
  </si>
  <si>
    <t>Nawozy wapniowe</t>
  </si>
  <si>
    <t xml:space="preserve">Pozostała działalność </t>
  </si>
  <si>
    <t>TRANSPORT I ŁĄCZNOŚĆ</t>
  </si>
  <si>
    <t>ROLNICTWO i ŁOWIECTWO</t>
  </si>
  <si>
    <t>ADMINISTRACJA PUBLICZNA</t>
  </si>
  <si>
    <t>Urzędy gmin (miast i miast na prawach powiatu)</t>
  </si>
  <si>
    <t>URZĘDY NACELNYCH ORGANÓW WŁADZY
PAŃSTWOWEJ, KONTROLI I OCHRONY PRAWA ORAZ SĄDOWNICTWA</t>
  </si>
  <si>
    <t>BEZPIECZEŃSTWO PUBLICZNE I OCHRONA
PRZECIWPOŻAROWA</t>
  </si>
  <si>
    <t>Różne rozliczenia finansowe</t>
  </si>
  <si>
    <t>Szkoły podstawowe</t>
  </si>
  <si>
    <t>Licea ogólnokształcące</t>
  </si>
  <si>
    <t>Ośrodki pomocy społecznej</t>
  </si>
  <si>
    <t>EDUKACYJNA OPIEKA WYCHOWAWCZA</t>
  </si>
  <si>
    <t>GOSPODARKA KOMUNALNA I OCHRONA 
ŚRODOWISKA</t>
  </si>
  <si>
    <t>Oświetlenie ulic, placów i dróg</t>
  </si>
  <si>
    <t>ROLNICTWO I ŁOWIECTWO</t>
  </si>
  <si>
    <t>Lokalny transport zbiorczy</t>
  </si>
  <si>
    <t>DZIAŁALNOŚĆ USŁUGOWA</t>
  </si>
  <si>
    <t>Rady gmin (miast i miast na prawach 
powiatu)</t>
  </si>
  <si>
    <t>URZĘDY NACZELNYCH ORGANÓW
WŁADZY PAŃSTWOWEJ, KONTROLI I OCHRONY PRAWA 
ORAZ SĄDOWNICTWA</t>
  </si>
  <si>
    <t>BEZPIECZEŃSTWO PUBLICZNE I 
OCHRONA PRZECIWPOŻAROWA</t>
  </si>
  <si>
    <t>OBSŁUGA DŁUGU PUBLICZNEGO</t>
  </si>
  <si>
    <t>Obsługa papierów wartościowych,
kredytów i pożyczek samorządu
terytorialnego</t>
  </si>
  <si>
    <t>Rezerwy ogólne i celowe</t>
  </si>
  <si>
    <t xml:space="preserve">OŚWIATA I WYCHOWANIE </t>
  </si>
  <si>
    <t>Zasiłki rodzinne, pielęgnacyjne i 
wychowawcze</t>
  </si>
  <si>
    <t>EDUKACYJNA OPIEKA 
WYCHOWAWCZA</t>
  </si>
  <si>
    <t>GOSPODARKA KOMUNALNA I 
OCHRONA ŚRODOWISKA</t>
  </si>
  <si>
    <t>Oczyszczanie miast i wsi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</si>
  <si>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</si>
  <si>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</si>
  <si>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</si>
  <si>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</si>
  <si>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>Obiekty sportowe</t>
  </si>
  <si>
    <t xml:space="preserve">          </t>
  </si>
  <si>
    <t>Gospodarka gruntami i nieruchomościami</t>
  </si>
  <si>
    <t>Utrzymanie zieleni w miastach i gminach</t>
  </si>
  <si>
    <t>Urzędy Wojewódzkie</t>
  </si>
  <si>
    <t>Urzędy wojewódzkie</t>
  </si>
  <si>
    <t>Pozostała działalność-promocja</t>
  </si>
  <si>
    <t>Pomoc materialna dla uczniów</t>
  </si>
  <si>
    <t>wpływy z usług</t>
  </si>
  <si>
    <t>wpływy z różnych dochodów</t>
  </si>
  <si>
    <t>wpływy z róznych opłat</t>
  </si>
  <si>
    <t>Wpływy z różnych rozliczeń</t>
  </si>
  <si>
    <t>podatek dochodowy od osób fizycznych</t>
  </si>
  <si>
    <t>subwencje ogólne z budżetu państwa</t>
  </si>
  <si>
    <t>Część oświatowa subwencji ogólnej dla jednostek samorządu terytorialnego</t>
  </si>
  <si>
    <t>Część rekompensująca subwencji ogólnej dla gmin</t>
  </si>
  <si>
    <t>w tym:</t>
  </si>
  <si>
    <t xml:space="preserve">w tym:wydatki bieżące
                   </t>
  </si>
  <si>
    <t>Urzędy naczelnych organów władzy
państwowej, kontroli i ochrony prawa</t>
  </si>
  <si>
    <t>Nazwozy wapniowe</t>
  </si>
  <si>
    <t>Infrastruktura wodociągowa i sanitacyjna wsi</t>
  </si>
  <si>
    <t>Plany zagospodarowania przestrzennego</t>
  </si>
  <si>
    <t>Rozliczenie między jednostkami samorządu terytorialnego</t>
  </si>
  <si>
    <t>Zadania w zakresie kultury fizycznej i sportu</t>
  </si>
  <si>
    <t>wydatki
 inwest.</t>
  </si>
  <si>
    <t>wynagr
i poch.</t>
  </si>
  <si>
    <t>Gospodarka ściekowa i ochrona wód</t>
  </si>
  <si>
    <t>pozostałe odsetki</t>
  </si>
  <si>
    <t>odsetki od nieterminowych wpłat z tytułu 
podatków i opłat</t>
  </si>
  <si>
    <t>par.</t>
  </si>
  <si>
    <t>wpływy z opłaty administracyjnej za czynności urzędowe</t>
  </si>
  <si>
    <t>Straż Miejska</t>
  </si>
  <si>
    <t>Udziały gmin w podatkach stanowiących dochód budżetu państwa</t>
  </si>
  <si>
    <t xml:space="preserve">Wpływy z podatku dochodowego od osób 
fizycznych </t>
  </si>
  <si>
    <t>Razem</t>
  </si>
  <si>
    <t>wpływy z różnych opłat</t>
  </si>
  <si>
    <t>podatek od czynności cywilnoprawnych</t>
  </si>
  <si>
    <t>podatek dochodowy od osób prawnych</t>
  </si>
  <si>
    <t>Zasiłki rodzinne, pielęgnacyjne i wychowawcze</t>
  </si>
  <si>
    <t xml:space="preserve">Przedszkola </t>
  </si>
  <si>
    <t>dywidendy i kwoty uzyskane ze zbycia praw majątkowych</t>
  </si>
  <si>
    <t>wyd.mająt.</t>
  </si>
  <si>
    <t>Towarzystwo Budownictwa Społecznego</t>
  </si>
  <si>
    <t>Zespoły ekonomiczno-administracyjny szkół</t>
  </si>
  <si>
    <t>spłata pożyczek i kredytów</t>
  </si>
  <si>
    <t>Składki na ubezp.zdrow.opłacane za osoby pobierające niektóre świadcz.z pomocy społ.</t>
  </si>
  <si>
    <t xml:space="preserve">Zasiłki i pomoc w naturze oraz składki na ubezpieczenie społeczne </t>
  </si>
  <si>
    <t>Pobór podatków, opłat i niepodatkowych 
należności budżetowych</t>
  </si>
  <si>
    <t>Szkoły zawodowe</t>
  </si>
  <si>
    <t xml:space="preserve">Zasiłki i pomoc w naturze oraz skład. na ubezpieczenie społeczne </t>
  </si>
  <si>
    <t>Cmentarze</t>
  </si>
  <si>
    <t>wpływy z tytułu przekształcenia prawa użytkowania
wieczystego przysługującego osobom fizycznym
w prawo własności</t>
  </si>
  <si>
    <t>Rozliczenia między jednostkami samorządu 
terytorialnego</t>
  </si>
  <si>
    <t>Izby Rolnicze</t>
  </si>
  <si>
    <t>Ośrodki wsparcie</t>
  </si>
  <si>
    <t>inne wyd.
majątk</t>
  </si>
  <si>
    <t>wydatki na 
obsł długu</t>
  </si>
  <si>
    <t>plan 2004</t>
  </si>
  <si>
    <t>wpływy z opłaty produktowej</t>
  </si>
  <si>
    <t>POMOC SPOŁECZNA</t>
  </si>
  <si>
    <t>DOCHODY OD OSÓB PRAWNYCH, OD OSÓB
FIZYCZNYCH I OD INNYCH JEDNOSTEK NIE
POSIADAJĄCYCH OSOBOWOŚCI PRAWNEJ ORAZ WYDATKI ZWIĄZANE Z ICH POBOREM</t>
  </si>
  <si>
    <t>Wpływy i wydatki związane z gromadzeniem środków z opłat produktowych</t>
  </si>
  <si>
    <t>Przedszkola</t>
  </si>
  <si>
    <t>POZOSTAŁE ZADANIA W ZAKRESIE POLITYKI 
SPOŁECZNEJ</t>
  </si>
  <si>
    <t>Urzędy naczelnych organów władzy państwowej kontroli i ochrony prawa</t>
  </si>
  <si>
    <t>Wpływy z innych opłat stanowiących dochody 
jednostek samorządu terytorialnego na 
podstawie ustaw</t>
  </si>
  <si>
    <t>wpływy z opłaty skarbowej.</t>
  </si>
  <si>
    <t>POZOSTAŁE ZADANIA W ZAKRESIE POLITYKI SPOŁECZNEJ</t>
  </si>
  <si>
    <t>Pozostała dzialalność</t>
  </si>
  <si>
    <t>dotacje otrzymane z funduszy celowych na realizację zadań bieżących jednostek sektora finansów publicznych</t>
  </si>
  <si>
    <t>poręczenia PGK</t>
  </si>
  <si>
    <t>plan 2005</t>
  </si>
  <si>
    <t xml:space="preserve"> PLAN DOCHODÓW na 2005 rok</t>
  </si>
  <si>
    <t>Wybory do Parlamentu Europejskiego</t>
  </si>
  <si>
    <t>wpływy z opłaty eksploatacyjnej</t>
  </si>
  <si>
    <t>Dowożenie uczniów do szkół</t>
  </si>
  <si>
    <t>Składki na ubezpieczenia zdrowotne opłacane za osoby pobierające niektóre świadczenia z pomocy społecznej</t>
  </si>
  <si>
    <t>Drogi publiczne wojewódzkie</t>
  </si>
  <si>
    <t>Rozliczenia z tytułu poręczeń i gwarancji udzielonych przez Skarb Państwa lub jednostkę samorządu terytorialnego</t>
  </si>
  <si>
    <t>Pozotała działalność</t>
  </si>
  <si>
    <t>Pozostała działaność</t>
  </si>
  <si>
    <t>Świadczenie rodzinne oraz składki na ubezpieczenia emerytalne i rentowe z ubezpieczenia społecznego</t>
  </si>
  <si>
    <t>PLAN WYDATKÓW NA ROK 2005</t>
  </si>
  <si>
    <t>Wpływy z podatku rolnego, podatku leśnego, podatku od czynności cywilnoprawnych, podatków i opłat lokalnych od osób prawnych i innych jednostek organizacyjnych</t>
  </si>
  <si>
    <t>Wpływy z podatku rolnego, podatku leśnego, podatku od sadków i darowizn, podatku od czynności cywilnoprawnych oraz podatków i opłat lokalnych od osób fizycznych</t>
  </si>
  <si>
    <t xml:space="preserve"> PLAN WYDATKÓW 
zadań zleconych na 2005 rok</t>
  </si>
  <si>
    <t>plan
2005r</t>
  </si>
  <si>
    <t>środki na dofinansowanie własnych zadań gmin (związków gmin), powiatów (związków powiatów), samorządów województw pozyskane z innych źródeł</t>
  </si>
  <si>
    <t>środki na dofininansowanie własnych zadań 
bieżących gmin (zwiąków gmin), powiatów (związków powiatów), samorządów województw, poyskane z innych źródeł</t>
  </si>
  <si>
    <t>otrzymane spadki,zapisy i darowizny w postaci 
pieniężnej</t>
  </si>
  <si>
    <t>wpływy z opłat za zarząd,użytkowanie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</si>
  <si>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</si>
  <si>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ze sprzedaży wyrobów </t>
  </si>
  <si>
    <t>dotacje celowe otrzymane z budżetu państwa na zad.bieżące realizowane przez gminę na podstawie porozumień z organanmi administracji rządowej</t>
  </si>
  <si>
    <t>dotacje celowe z otrzymane z budżetu państwa na 
realizację zadań bieżących z zakresu administracji rzadowej oraz innych zadań zleconych gminie (związkom gmin) ustawami</t>
  </si>
  <si>
    <t>dochody jednostek samorzadu terytorialnego związane z realizacją zadań z zakresu administracji rządowej oraz innych zadań zleconych ustawami</t>
  </si>
  <si>
    <t>dotacje celowe otrzymane z budżetu państwa na 
inwestycje i zakupy inwestycje z zakresu administracji rządowej oraz innych zadań zleconych gminom ustawami</t>
  </si>
  <si>
    <t>grzywny, mandaty i inne kary pieniężne od ludności</t>
  </si>
  <si>
    <t>podatek od działalności gospodarczej osób 
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</si>
  <si>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</si>
  <si>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</si>
  <si>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</si>
  <si>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</si>
  <si>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</si>
  <si>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</si>
  <si>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</si>
  <si>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</si>
  <si>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 (zwiąków gmin)</t>
  </si>
  <si>
    <t>wpływy z opłat za zezwolenia na sprzedaż alkoholu</t>
  </si>
  <si>
    <t>w tym:
zadania zlecone</t>
  </si>
  <si>
    <t>rozdz</t>
  </si>
  <si>
    <t>poz.</t>
  </si>
  <si>
    <t xml:space="preserve">Wyszczególnienie - zakres rzeczowy
do wykonania </t>
  </si>
  <si>
    <t>Ogółem nakłady planowane w 2005 r.</t>
  </si>
  <si>
    <t xml:space="preserve">
z budżetu gminy </t>
  </si>
  <si>
    <t xml:space="preserve">
dotacje</t>
  </si>
  <si>
    <t>pożyczki i kredyty</t>
  </si>
  <si>
    <t>środki 
ludności</t>
  </si>
  <si>
    <t>uwagi</t>
  </si>
  <si>
    <t>Wartość robót
2006</t>
  </si>
  <si>
    <t>I</t>
  </si>
  <si>
    <t>Wodociągi</t>
  </si>
  <si>
    <t xml:space="preserve">1. Budowa sieci wodociągowej Zameczek, Wygnanów, Wólka Karwicka dł. 11.368 mb, przyłącza dł. 3.803 mb, szt. 167. </t>
  </si>
  <si>
    <t>125.000,- z umorzenia poż WFOŚiGW w 2005r. 
poż WFOŚiGW -557.000,-</t>
  </si>
  <si>
    <t>2. Budowa przepompowni wodociągowej we wsi Adamów o wydajności 51 m3/h szt. 1.</t>
  </si>
  <si>
    <t>umorz.poż.46/OW/P/02-25.125,- w 2005r. 
poż.WFOSiGW-174.875,-</t>
  </si>
  <si>
    <t>II</t>
  </si>
  <si>
    <t>Kanalizacja</t>
  </si>
  <si>
    <t>Gmina - przebudowa dróg</t>
  </si>
  <si>
    <t>1. Modernizacja drogi Mroczków Gościnny - Wólka Karwicka dł.1.833 mb</t>
  </si>
  <si>
    <t>4.Modernizacja drogi Kol.Libiszów dł.1.545 mb</t>
  </si>
  <si>
    <t>5.Modernizacja drogi Adamów dł.530mb</t>
  </si>
  <si>
    <t>z udziałem środków ZPORR</t>
  </si>
  <si>
    <t>6.Modernizacja drogi Ostrów dł.1.044mb</t>
  </si>
  <si>
    <t>7.Przebudowa drogi nr 3103E na odcinku Antoniów - Kraśnica dł.3500 mb</t>
  </si>
  <si>
    <t>Miasto - przebudowa dróg</t>
  </si>
  <si>
    <t>1.Modernizacja ul.Przemysłowej do ZEC dł.550 mb</t>
  </si>
  <si>
    <t>2.Modernizacja ul.Partyzantów (od ul.Świerkowej do ul. Brzozowej) dł.520m (droga + kan.deszczowa)</t>
  </si>
  <si>
    <t xml:space="preserve">3.Modernizacja ul. Kwiatowej dł. 150 mb. (droga + kan.deszczowa-316mb)  </t>
  </si>
  <si>
    <t xml:space="preserve">GOSPODARKA MIESZKANIOWA </t>
  </si>
  <si>
    <t xml:space="preserve">1.Budowa budynku socjalnego PT 60.000 zł. </t>
  </si>
  <si>
    <t>dotacja budżetu państwa</t>
  </si>
  <si>
    <t xml:space="preserve">1. Pt Świetlica dla romów przy ZSS nr 2 w Opocznie </t>
  </si>
  <si>
    <t>GOSPODARKA KOMUNALNA 
I OCHRONA ŚRODOWISKA</t>
  </si>
  <si>
    <t xml:space="preserve">1. Kanalizacja deszczowa od os.SM "Nasz Dom" do ulicy Partyzantów dł.306 mb.o 500 </t>
  </si>
  <si>
    <t>2.PT sieć wod-kan na os. Kwiatowa II dł. 10.000 mb</t>
  </si>
  <si>
    <t>RAZEM</t>
  </si>
  <si>
    <t>wpływy ze sprzedaży składników majątkowych</t>
  </si>
  <si>
    <t xml:space="preserve">wpływy ze sprzedaży składników majątkowych </t>
  </si>
  <si>
    <t>1.Modernizacja Kotłowni w budynku głównym</t>
  </si>
  <si>
    <t>2.zakup sprzetu komputerowego,programów,
licencji, zakup serwera</t>
  </si>
  <si>
    <t>BEZPIECZEŃSTWO PUBLICZNE I OCHRONA 
PRZECIWPOŻAROWA</t>
  </si>
  <si>
    <t>1.Utworzenie gminnego zespołu reagowania</t>
  </si>
  <si>
    <t>zadanie zlecone</t>
  </si>
  <si>
    <t>Zakup gruntów</t>
  </si>
  <si>
    <t>wyd.bieżące</t>
  </si>
  <si>
    <t>DOCHODY OD OSÓB PRAWNYCH, OD OSÓB FIZYCZNYCH I OD INNYCH JEDNOSTEK NIE POSIADAJĄCYCH OSOBOWOŚCI PRAWNEJ ORAZ WYDATKI ZWIĄZANE Z ICH POBOREM</t>
  </si>
  <si>
    <t xml:space="preserve">WIELOLETNI    PROGRAM    INWESTYCYJNY na lata 2005 - 2006 </t>
  </si>
  <si>
    <t xml:space="preserve"> plus 100.000,-  GFOŚiGW</t>
  </si>
  <si>
    <t>plus 100.000,- GFOŚiGW</t>
  </si>
  <si>
    <t>140.000,- - środki GFOŚiGW</t>
  </si>
  <si>
    <t>Uzupełnienie subwencji ogólnej dla jednostek samorządu terytorialnego</t>
  </si>
  <si>
    <t>środki na uzupełnienie dochodów gmin</t>
  </si>
  <si>
    <t>Ośrodki wsparcia</t>
  </si>
  <si>
    <t>Dokształcanie nauczycieli</t>
  </si>
  <si>
    <t xml:space="preserve">3. Budowa sieci wodociągowej Stużno Kol.Sielec, Wólka Dobromirowa,Mroczków Duży,Wola Załężna,Brzustówek"Sikorniki" dł.20.983mb,dł.przyłącza 4.521mb,szt.235 </t>
  </si>
  <si>
    <t>1. Rozbudowa i modernizacja oczyszczalni ścieków w m. Mroczków Gość., sieć kanalizacji sanitarnej dla wsi Kraszków,Mroczków Duży,Mroczków Gościnny dł.8.790 mb, przyłącza dł.3.563mb, szt 198,przepompownie ścieków szt.2</t>
  </si>
  <si>
    <t xml:space="preserve">6.PT modernizacji dróg z kanalizacją deszczową na oś.Ustronie dł.7.000 mb </t>
  </si>
  <si>
    <t>4.Budowa ul.Ogrodowej dł.150mb + PT</t>
  </si>
  <si>
    <t>PT.-sieć energetyczna
 ZE Łódź - 57.950,-</t>
  </si>
  <si>
    <r>
      <t>2006r</t>
    </r>
    <r>
      <rPr>
        <sz val="8"/>
        <rFont val="Arial CE"/>
        <family val="2"/>
      </rPr>
      <t>.śr.wł.661 600,28</t>
    </r>
  </si>
  <si>
    <r>
      <t>2006r</t>
    </r>
    <r>
      <rPr>
        <sz val="8"/>
        <rFont val="Arial CE"/>
        <family val="2"/>
      </rPr>
      <t>-śr.wł. 709 467,07</t>
    </r>
  </si>
  <si>
    <r>
      <t>2006r</t>
    </r>
    <r>
      <rPr>
        <sz val="8"/>
        <rFont val="Arial CE"/>
        <family val="2"/>
      </rPr>
      <t xml:space="preserve"> śr.wł. 460 835,34</t>
    </r>
  </si>
  <si>
    <r>
      <t>2006r</t>
    </r>
    <r>
      <rPr>
        <sz val="8"/>
        <rFont val="Arial CE"/>
        <family val="2"/>
      </rPr>
      <t>.śr.wł. 685 464,87</t>
    </r>
  </si>
  <si>
    <r>
      <t>2006r</t>
    </r>
    <r>
      <rPr>
        <sz val="8"/>
        <rFont val="Arial CE"/>
        <family val="2"/>
      </rPr>
      <t>.śr.wł. 536 294,73</t>
    </r>
  </si>
  <si>
    <t>inwestycja realizowana przez Powiat z udziałem środków ZPORR i dotacji z Gminy Opoczno - 111.223,-</t>
  </si>
  <si>
    <t>8.Budowa chodnika w m.Januszewice dł.936 mb + PT wraz z odwodnieniem</t>
  </si>
  <si>
    <t>inwestycja realizowana przez Samorząd wojewdztwa z udziałem środków z Gminy Opoczno - 210.000,-</t>
  </si>
  <si>
    <t>9.Budowa chodnika w m.Libiszów dł.500 mb + PT</t>
  </si>
  <si>
    <t>realizacja wspólnie z Powiatem</t>
  </si>
  <si>
    <t>7.Modernizacja ul.Sosnowej dł.230mb z odwodnieniem i wykupem gruntów</t>
  </si>
  <si>
    <t>inwestycja realizowana przez Powiat z udziałem środków z Gminy Opoczno - 200.000,-</t>
  </si>
  <si>
    <t>5.PT modernizacji ul.Wyspiańskiego+zakres rzeczowy 270 mb</t>
  </si>
  <si>
    <t>8.Modernizacja ul. Libiszewskiej dł.185 mb</t>
  </si>
  <si>
    <t>9.Modernizacja ul. Stodolnej dł.250 mb</t>
  </si>
  <si>
    <t>10.PT modernizacji ul.Witosa dł.350 mb</t>
  </si>
  <si>
    <t>11.Modernizacja ul.Chrobrego dł.220 mb (kanalizacja deszczowa 70 mb) I etap</t>
  </si>
  <si>
    <t xml:space="preserve">12.Modernizacja ul.Parkowej z odwodnieniem dł.324 mb </t>
  </si>
  <si>
    <t>13.Modernizacja ul.Partyzantów dł. 800 mb.</t>
  </si>
  <si>
    <t>14.PT modernizacja ul.Towarowej dł.110mb</t>
  </si>
  <si>
    <t>15.PT modernizacji ul. Armii Ludowej dł. 80mb</t>
  </si>
  <si>
    <t>2.PT Sali gimnastycznej w SP w Sielcu</t>
  </si>
  <si>
    <t>3.PT+zakres rzeczowy termomodernizacji ZSS nr 3 z wymianą kanalizacji sanitarnej</t>
  </si>
  <si>
    <t>4.PT rozbudowy strażnicy OSP Dzielna-SP Dzielna</t>
  </si>
  <si>
    <t>5. Sala gimastyczna 12x24 m przy 
Zespole Szkół w Bukowcu Op.i dobudową 2 klas lekcyjnych na istniejącym łączniku części socjalnej 
PT+wykonanie tynki wewnętrzne, zewnętrzne,instalacje elektryczne</t>
  </si>
  <si>
    <t>poż. WFOŚiGW-75.000,-</t>
  </si>
  <si>
    <t>poż. WFOŚiGW-190.000,-</t>
  </si>
  <si>
    <t>3.PT+zakres rzeczowy budowy kanalizacji deszczowej dla odprowadzenia wód opadowych z ul.Świerkowej, skrzyż. Ul.Granicznej z ul.Inowłodzką i oś.Millenijnego dł.1.354 mb średnica 800</t>
  </si>
  <si>
    <t>poż. WFOŚiGW-200.000,-</t>
  </si>
  <si>
    <t>4.PT+ zakres rzeczowy kanalizacji deszczowej w ul.Kuligowskiej dł.600 mb śr. 300</t>
  </si>
  <si>
    <t>poż. WFOŚiGW-100.000,-</t>
  </si>
  <si>
    <t>7.Zakres rzeczowy budowy węzłów cieplnych szt 6 w blokach przy ul.Norwida Nr 1,1a,3,5,4, przedszkole Nr 4</t>
  </si>
  <si>
    <t>8.Monitoring miasta -zakup kamer+montaż</t>
  </si>
  <si>
    <t>9.PT modernizacji oczyszczalni ścieków w Opocznie</t>
  </si>
  <si>
    <t>10.PT zakładu unieszkodliwiania odpadów w Różnnej</t>
  </si>
  <si>
    <t>11.PT renowacji i odbudowy zalewu w Opocznie.Powierzchnia zbiornika 6,15 ha. pojemność 88.230 m3</t>
  </si>
  <si>
    <t>12.PT infrastruktury tecznicznej Opoczyńskiej Strefy Przemysłowej</t>
  </si>
  <si>
    <t xml:space="preserve">13.Budowa sieci cieplnej od węzła w ZSS nr3 do posesji przy ul.Piotrkowskiej dł. 290mb, przyłącza 124 mb </t>
  </si>
  <si>
    <t>14.Budowa sieci cieplnej dł.130 mb, węzła cieplnego mocy 100kw wraz z termomodernizacją budynku "Domu Esrterki"</t>
  </si>
  <si>
    <r>
      <t xml:space="preserve">2005r- </t>
    </r>
    <r>
      <rPr>
        <sz val="8"/>
        <rFont val="Arial CE"/>
        <family val="2"/>
      </rPr>
      <t>środki Europejski Fundusz Rozwoju Regionalnego</t>
    </r>
    <r>
      <rPr>
        <b/>
        <sz val="8"/>
        <rFont val="Arial CE"/>
        <family val="2"/>
      </rPr>
      <t xml:space="preserve"> - </t>
    </r>
    <r>
      <rPr>
        <sz val="8"/>
        <rFont val="Arial CE"/>
        <family val="2"/>
      </rPr>
      <t>600.000, poż.WFOŚiGW,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100.000,-</t>
    </r>
    <r>
      <rPr>
        <b/>
        <sz val="8"/>
        <rFont val="Arial CE"/>
        <family val="2"/>
      </rPr>
      <t xml:space="preserve"> 
2006r-</t>
    </r>
    <r>
      <rPr>
        <sz val="8"/>
        <rFont val="Arial CE"/>
        <family val="2"/>
      </rPr>
      <t xml:space="preserve">środki Europejski Fundusz Rozwoju Regionalnego 2.556.352,99 
śr. wł. 2.362.548,28 ,- </t>
    </r>
  </si>
  <si>
    <r>
      <t>2005r-</t>
    </r>
    <r>
      <rPr>
        <sz val="8"/>
        <rFont val="Arial CE"/>
        <family val="2"/>
      </rPr>
      <t>środki Europejski Fundusz Rozwoju Regionanlnego - 2.841.256,15,- poż.WFOŚiGW,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650.000,-
307.500,- umorzenie poż. WFOŚiGW w 2006r. </t>
    </r>
    <r>
      <rPr>
        <b/>
        <sz val="8"/>
        <rFont val="Arial CE"/>
        <family val="2"/>
      </rPr>
      <t xml:space="preserve"> 
2006r-</t>
    </r>
    <r>
      <rPr>
        <sz val="8"/>
        <rFont val="Arial CE"/>
        <family val="2"/>
      </rPr>
      <t xml:space="preserve">środki Europejski Fundusz Rozwoju Regionalnego 2.836.616,80  
śr. wł. 2.621.741,71 ,- </t>
    </r>
  </si>
  <si>
    <t>poż. WFOŚiGW-78.000,-</t>
  </si>
  <si>
    <t>Załącznik Nr 4
do Uchwały Nr XXII/237/04
Rady Miejskiej w Opocznie 
z dnia 30 grudnia 2004 r.</t>
  </si>
  <si>
    <t xml:space="preserve">2.Modernizacja drogi przez wieś Różanna dł. 2036mb </t>
  </si>
  <si>
    <t>Załącznik Nr 1
do Uchwały Nr XXII/237/04
Rady Miejskiej w Opocznie
z dnia 30 grudnia 2004 r.</t>
  </si>
  <si>
    <t>Załącznik Nr 2
do Uchwały Nr XXII/237/04
Rady Miejskiej w Opocznie
z dnia 30 grudnia 2004 r.</t>
  </si>
  <si>
    <t>Załącznik Nr 3
do Uchwały Nr XXII/237/04
Rady Miejskiej w Opocznie 
z dnia 30 grudnia 2004 r.</t>
  </si>
  <si>
    <t>3.Modernizacja drogi Bukowiec, Ziębów dł. 1822 mb</t>
  </si>
  <si>
    <t>6.Zasilanie w energię elektr.pracowniczych ogódków działkowych OZMO - wykonanie</t>
  </si>
  <si>
    <t>5.Wykonanie oświetlenia ulicznego ul.Powstańców  Wlkp. dł.360 mb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</si>
</sst>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00"/>
    <numFmt numFmtId="166" formatCode="00000"/>
    <numFmt numFmtId="167" formatCode="0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6" fillId="0" borderId="4" xfId="0" applyNumberFormat="1" applyFont="1" applyFill="1" applyBorder="1" applyAlignment="1">
      <alignment/>
    </xf>
    <xf numFmtId="166" fontId="6" fillId="0" borderId="4" xfId="0" applyNumberFormat="1" applyFont="1" applyFill="1" applyBorder="1" applyAlignment="1">
      <alignment/>
    </xf>
    <xf numFmtId="165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5" fontId="6" fillId="0" borderId="5" xfId="0" applyNumberFormat="1" applyFont="1" applyFill="1" applyBorder="1" applyAlignment="1">
      <alignment/>
    </xf>
    <xf numFmtId="166" fontId="6" fillId="0" borderId="5" xfId="0" applyNumberFormat="1" applyFont="1" applyFill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5" fillId="0" borderId="6" xfId="0" applyFont="1" applyBorder="1" applyAlignment="1">
      <alignment vertical="top" wrapText="1"/>
    </xf>
    <xf numFmtId="165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0" fontId="6" fillId="0" borderId="4" xfId="0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9" fillId="0" borderId="21" xfId="0" applyFont="1" applyBorder="1" applyAlignment="1">
      <alignment/>
    </xf>
    <xf numFmtId="0" fontId="8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vertical="top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28" xfId="0" applyFont="1" applyFill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165" fontId="6" fillId="0" borderId="4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4" xfId="0" applyFont="1" applyBorder="1" applyAlignment="1">
      <alignment horizontal="left"/>
    </xf>
    <xf numFmtId="166" fontId="6" fillId="0" borderId="7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0" xfId="0" applyNumberFormat="1" applyFont="1" applyAlignment="1">
      <alignment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5" fillId="0" borderId="4" xfId="0" applyNumberFormat="1" applyFont="1" applyFill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4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5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3" fontId="6" fillId="0" borderId="27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30" xfId="0" applyBorder="1" applyAlignment="1">
      <alignment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4" fontId="9" fillId="0" borderId="4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wrapText="1"/>
    </xf>
    <xf numFmtId="4" fontId="8" fillId="0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0" fillId="0" borderId="4" xfId="0" applyBorder="1" applyAlignment="1">
      <alignment/>
    </xf>
    <xf numFmtId="4" fontId="8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wrapText="1"/>
    </xf>
    <xf numFmtId="0" fontId="1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wrapText="1"/>
    </xf>
    <xf numFmtId="4" fontId="6" fillId="0" borderId="8" xfId="0" applyNumberFormat="1" applyFont="1" applyBorder="1" applyAlignment="1">
      <alignment/>
    </xf>
    <xf numFmtId="4" fontId="6" fillId="0" borderId="32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33" xfId="0" applyNumberFormat="1" applyFont="1" applyFill="1" applyBorder="1" applyAlignment="1">
      <alignment wrapText="1"/>
    </xf>
    <xf numFmtId="4" fontId="5" fillId="0" borderId="34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wrapText="1"/>
    </xf>
    <xf numFmtId="4" fontId="5" fillId="0" borderId="29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8" fillId="0" borderId="28" xfId="0" applyFont="1" applyBorder="1" applyAlignment="1">
      <alignment/>
    </xf>
    <xf numFmtId="165" fontId="6" fillId="0" borderId="8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 horizontal="right"/>
    </xf>
    <xf numFmtId="166" fontId="6" fillId="0" borderId="36" xfId="0" applyNumberFormat="1" applyFont="1" applyFill="1" applyBorder="1" applyAlignment="1">
      <alignment horizontal="center"/>
    </xf>
    <xf numFmtId="167" fontId="6" fillId="0" borderId="37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165" fontId="5" fillId="0" borderId="7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4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167" fontId="6" fillId="0" borderId="4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67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6" fontId="1" fillId="0" borderId="40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125" style="0" customWidth="1"/>
    <col min="4" max="4" width="33.375" style="0" customWidth="1"/>
    <col min="5" max="5" width="10.875" style="0" customWidth="1"/>
    <col min="6" max="6" width="10.625" style="0" customWidth="1"/>
    <col min="7" max="7" width="10.75390625" style="0" customWidth="1"/>
    <col min="8" max="8" width="10.00390625" style="0" customWidth="1"/>
    <col min="10" max="10" width="19.875" style="0" customWidth="1"/>
    <col min="11" max="11" width="10.75390625" style="0" customWidth="1"/>
  </cols>
  <sheetData>
    <row r="1" spans="1:12" ht="57.75" customHeight="1">
      <c r="A1" s="257" t="s">
        <v>271</v>
      </c>
      <c r="B1" s="257"/>
      <c r="C1" s="257"/>
      <c r="D1" s="257"/>
      <c r="E1" s="257"/>
      <c r="F1" s="159"/>
      <c r="G1" s="160"/>
      <c r="H1" s="160"/>
      <c r="I1" s="160"/>
      <c r="J1" s="160"/>
      <c r="K1" s="250"/>
      <c r="L1" s="1"/>
    </row>
    <row r="2" spans="1:11" ht="18.75">
      <c r="A2" s="258" t="s">
        <v>216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">
      <c r="A3" s="161"/>
      <c r="B3" s="162"/>
      <c r="C3" s="162"/>
      <c r="D3" s="162"/>
      <c r="E3" s="162"/>
      <c r="F3" s="257" t="s">
        <v>75</v>
      </c>
      <c r="G3" s="257"/>
      <c r="H3" s="257"/>
      <c r="I3" s="257"/>
      <c r="J3" s="162"/>
      <c r="K3" s="163"/>
    </row>
    <row r="4" spans="1:11" ht="45">
      <c r="A4" s="164" t="s">
        <v>22</v>
      </c>
      <c r="B4" s="164" t="s">
        <v>169</v>
      </c>
      <c r="C4" s="164" t="s">
        <v>170</v>
      </c>
      <c r="D4" s="165" t="s">
        <v>171</v>
      </c>
      <c r="E4" s="165" t="s">
        <v>172</v>
      </c>
      <c r="F4" s="165" t="s">
        <v>173</v>
      </c>
      <c r="G4" s="165" t="s">
        <v>174</v>
      </c>
      <c r="H4" s="165" t="s">
        <v>175</v>
      </c>
      <c r="I4" s="165" t="s">
        <v>176</v>
      </c>
      <c r="J4" s="166" t="s">
        <v>177</v>
      </c>
      <c r="K4" s="165" t="s">
        <v>178</v>
      </c>
    </row>
    <row r="5" spans="1:11" ht="15" customHeight="1">
      <c r="A5" s="167">
        <v>10</v>
      </c>
      <c r="B5" s="167"/>
      <c r="C5" s="168"/>
      <c r="D5" s="169" t="s">
        <v>41</v>
      </c>
      <c r="E5" s="170">
        <f>SUM(E6+E10)</f>
        <v>5753342</v>
      </c>
      <c r="F5" s="170">
        <f aca="true" t="shared" si="0" ref="F5:K5">SUM(F6+F10)</f>
        <v>594375.85</v>
      </c>
      <c r="G5" s="170">
        <f t="shared" si="0"/>
        <v>3441256.15</v>
      </c>
      <c r="H5" s="170">
        <f t="shared" si="0"/>
        <v>1481875</v>
      </c>
      <c r="I5" s="170">
        <f t="shared" si="0"/>
        <v>235835</v>
      </c>
      <c r="J5" s="170"/>
      <c r="K5" s="170">
        <f t="shared" si="0"/>
        <v>10377259.68</v>
      </c>
    </row>
    <row r="6" spans="1:11" ht="17.25" customHeight="1">
      <c r="A6" s="167"/>
      <c r="B6" s="171">
        <v>1010</v>
      </c>
      <c r="C6" s="167" t="s">
        <v>179</v>
      </c>
      <c r="D6" s="169" t="s">
        <v>180</v>
      </c>
      <c r="E6" s="170">
        <f>SUM(E7:E9)</f>
        <v>1965000</v>
      </c>
      <c r="F6" s="170">
        <f aca="true" t="shared" si="1" ref="F6:K6">SUM(F7:F9)</f>
        <v>297290</v>
      </c>
      <c r="G6" s="170">
        <f t="shared" si="1"/>
        <v>600000</v>
      </c>
      <c r="H6" s="170">
        <f t="shared" si="1"/>
        <v>831875</v>
      </c>
      <c r="I6" s="170">
        <f t="shared" si="1"/>
        <v>235835</v>
      </c>
      <c r="J6" s="170"/>
      <c r="K6" s="170">
        <f t="shared" si="1"/>
        <v>4918901.17</v>
      </c>
    </row>
    <row r="7" spans="1:11" ht="37.5" customHeight="1">
      <c r="A7" s="172"/>
      <c r="B7" s="172"/>
      <c r="C7" s="172"/>
      <c r="D7" s="173" t="s">
        <v>181</v>
      </c>
      <c r="E7" s="174">
        <f>SUM(F7:I7)</f>
        <v>805000</v>
      </c>
      <c r="F7" s="175">
        <v>12165</v>
      </c>
      <c r="G7" s="175">
        <v>0</v>
      </c>
      <c r="H7" s="175">
        <v>557000</v>
      </c>
      <c r="I7" s="175">
        <v>235835</v>
      </c>
      <c r="J7" s="176" t="s">
        <v>182</v>
      </c>
      <c r="K7" s="177">
        <v>0</v>
      </c>
    </row>
    <row r="8" spans="1:11" ht="36.75" customHeight="1">
      <c r="A8" s="172"/>
      <c r="B8" s="172"/>
      <c r="C8" s="172"/>
      <c r="D8" s="173" t="s">
        <v>183</v>
      </c>
      <c r="E8" s="174">
        <f>SUM(F8:I8)</f>
        <v>360000</v>
      </c>
      <c r="F8" s="175">
        <v>185125</v>
      </c>
      <c r="G8" s="175">
        <v>0</v>
      </c>
      <c r="H8" s="175">
        <v>174875</v>
      </c>
      <c r="I8" s="175"/>
      <c r="J8" s="176" t="s">
        <v>184</v>
      </c>
      <c r="K8" s="177">
        <v>0</v>
      </c>
    </row>
    <row r="9" spans="1:11" ht="94.5" customHeight="1">
      <c r="A9" s="172"/>
      <c r="B9" s="172"/>
      <c r="C9" s="172"/>
      <c r="D9" s="173" t="s">
        <v>224</v>
      </c>
      <c r="E9" s="174">
        <f>SUM(F9:I9)</f>
        <v>800000</v>
      </c>
      <c r="F9" s="175">
        <v>100000</v>
      </c>
      <c r="G9" s="175">
        <v>600000</v>
      </c>
      <c r="H9" s="175">
        <v>100000</v>
      </c>
      <c r="I9" s="175"/>
      <c r="J9" s="178" t="s">
        <v>268</v>
      </c>
      <c r="K9" s="179">
        <v>4918901.17</v>
      </c>
    </row>
    <row r="10" spans="1:11" ht="17.25" customHeight="1">
      <c r="A10" s="167"/>
      <c r="B10" s="171">
        <v>1010</v>
      </c>
      <c r="C10" s="116" t="s">
        <v>185</v>
      </c>
      <c r="D10" s="169" t="s">
        <v>186</v>
      </c>
      <c r="E10" s="170">
        <f>SUM(E11:E11)</f>
        <v>3788342</v>
      </c>
      <c r="F10" s="170">
        <f aca="true" t="shared" si="2" ref="F10:K10">SUM(F11:F11)</f>
        <v>297085.85</v>
      </c>
      <c r="G10" s="170">
        <f t="shared" si="2"/>
        <v>2841256.15</v>
      </c>
      <c r="H10" s="170">
        <f t="shared" si="2"/>
        <v>650000</v>
      </c>
      <c r="I10" s="170">
        <f t="shared" si="2"/>
        <v>0</v>
      </c>
      <c r="J10" s="170"/>
      <c r="K10" s="170">
        <f t="shared" si="2"/>
        <v>5458358.51</v>
      </c>
    </row>
    <row r="11" spans="1:11" ht="126.75" customHeight="1">
      <c r="A11" s="167"/>
      <c r="B11" s="171"/>
      <c r="C11" s="180"/>
      <c r="D11" s="173" t="s">
        <v>225</v>
      </c>
      <c r="E11" s="174">
        <f>SUM(F11:I11)</f>
        <v>3788342</v>
      </c>
      <c r="F11" s="175">
        <v>297085.85</v>
      </c>
      <c r="G11" s="175">
        <v>2841256.15</v>
      </c>
      <c r="H11" s="175">
        <v>650000</v>
      </c>
      <c r="I11" s="175"/>
      <c r="J11" s="178" t="s">
        <v>269</v>
      </c>
      <c r="K11" s="181">
        <v>5458358.51</v>
      </c>
    </row>
    <row r="12" spans="1:11" ht="12.75">
      <c r="A12" s="169">
        <v>600</v>
      </c>
      <c r="B12" s="169"/>
      <c r="C12" s="27"/>
      <c r="D12" s="169" t="s">
        <v>28</v>
      </c>
      <c r="E12" s="170">
        <f>SUM(E13+E23)</f>
        <v>6641843</v>
      </c>
      <c r="F12" s="170">
        <f>SUM(F13+F23)</f>
        <v>6641843</v>
      </c>
      <c r="G12" s="170">
        <f>SUM(G13+G23)</f>
        <v>0</v>
      </c>
      <c r="H12" s="170">
        <f>SUM(H13+H23)</f>
        <v>0</v>
      </c>
      <c r="I12" s="170">
        <f>SUM(I13+I23)</f>
        <v>0</v>
      </c>
      <c r="J12" s="170"/>
      <c r="K12" s="170">
        <f>SUM(K13+K23)</f>
        <v>4134885.29</v>
      </c>
    </row>
    <row r="13" spans="1:11" ht="15">
      <c r="A13" s="169"/>
      <c r="B13" s="169">
        <v>60016</v>
      </c>
      <c r="C13" s="182" t="s">
        <v>179</v>
      </c>
      <c r="D13" s="169" t="s">
        <v>187</v>
      </c>
      <c r="E13" s="170">
        <f>SUM(E14:E22)</f>
        <v>3514843</v>
      </c>
      <c r="F13" s="170">
        <f>SUM(F14:F22)</f>
        <v>3514843</v>
      </c>
      <c r="G13" s="170">
        <f>SUM(G14:G20)</f>
        <v>0</v>
      </c>
      <c r="H13" s="170">
        <f>SUM(H14:H20)</f>
        <v>0</v>
      </c>
      <c r="I13" s="170">
        <f>SUM(I14:I20)</f>
        <v>0</v>
      </c>
      <c r="J13" s="170"/>
      <c r="K13" s="170">
        <f>SUM(K14:K22)</f>
        <v>3164885.29</v>
      </c>
    </row>
    <row r="14" spans="1:11" ht="28.5" customHeight="1">
      <c r="A14" s="169"/>
      <c r="B14" s="169"/>
      <c r="C14" s="182"/>
      <c r="D14" s="183" t="s">
        <v>188</v>
      </c>
      <c r="E14" s="181">
        <f>SUM(F14:I14)</f>
        <v>661601</v>
      </c>
      <c r="F14" s="181">
        <v>661601</v>
      </c>
      <c r="G14" s="181"/>
      <c r="H14" s="181"/>
      <c r="I14" s="146"/>
      <c r="J14" s="184" t="s">
        <v>229</v>
      </c>
      <c r="K14" s="181">
        <v>661600.28</v>
      </c>
    </row>
    <row r="15" spans="1:11" ht="36" customHeight="1">
      <c r="A15" s="172"/>
      <c r="B15" s="172"/>
      <c r="C15" s="185"/>
      <c r="D15" s="183" t="s">
        <v>272</v>
      </c>
      <c r="E15" s="181">
        <f aca="true" t="shared" si="3" ref="E15:E22">SUM(F15:I15)</f>
        <v>709467</v>
      </c>
      <c r="F15" s="186">
        <v>709467</v>
      </c>
      <c r="G15" s="181"/>
      <c r="H15" s="181"/>
      <c r="I15" s="145"/>
      <c r="J15" s="187" t="s">
        <v>230</v>
      </c>
      <c r="K15" s="181">
        <v>709467.07</v>
      </c>
    </row>
    <row r="16" spans="1:11" ht="27" customHeight="1">
      <c r="A16" s="169"/>
      <c r="B16" s="169"/>
      <c r="C16" s="27"/>
      <c r="D16" s="183" t="s">
        <v>276</v>
      </c>
      <c r="E16" s="181">
        <f t="shared" si="3"/>
        <v>460836</v>
      </c>
      <c r="F16" s="186">
        <v>460836</v>
      </c>
      <c r="G16" s="181"/>
      <c r="H16" s="181"/>
      <c r="I16" s="145"/>
      <c r="J16" s="187" t="s">
        <v>231</v>
      </c>
      <c r="K16" s="181">
        <v>460835.34</v>
      </c>
    </row>
    <row r="17" spans="1:11" ht="23.25" customHeight="1">
      <c r="A17" s="169"/>
      <c r="B17" s="169"/>
      <c r="C17" s="27"/>
      <c r="D17" s="183" t="s">
        <v>189</v>
      </c>
      <c r="E17" s="181">
        <f t="shared" si="3"/>
        <v>685465</v>
      </c>
      <c r="F17" s="186">
        <v>685465</v>
      </c>
      <c r="G17" s="181"/>
      <c r="H17" s="181"/>
      <c r="I17" s="145"/>
      <c r="J17" s="187" t="s">
        <v>232</v>
      </c>
      <c r="K17" s="181">
        <v>685464.87</v>
      </c>
    </row>
    <row r="18" spans="1:11" ht="22.5" customHeight="1">
      <c r="A18" s="169"/>
      <c r="B18" s="169"/>
      <c r="C18" s="27"/>
      <c r="D18" s="183" t="s">
        <v>190</v>
      </c>
      <c r="E18" s="181">
        <f t="shared" si="3"/>
        <v>411179</v>
      </c>
      <c r="F18" s="186">
        <v>411179</v>
      </c>
      <c r="G18" s="181"/>
      <c r="H18" s="181"/>
      <c r="I18" s="145"/>
      <c r="J18" s="188" t="s">
        <v>191</v>
      </c>
      <c r="K18" s="181"/>
    </row>
    <row r="19" spans="1:11" ht="22.5" customHeight="1">
      <c r="A19" s="169"/>
      <c r="B19" s="169"/>
      <c r="C19" s="27"/>
      <c r="D19" s="183" t="s">
        <v>192</v>
      </c>
      <c r="E19" s="181">
        <f t="shared" si="3"/>
        <v>536295</v>
      </c>
      <c r="F19" s="186">
        <v>536295</v>
      </c>
      <c r="G19" s="181"/>
      <c r="H19" s="181"/>
      <c r="I19" s="145"/>
      <c r="J19" s="187" t="s">
        <v>233</v>
      </c>
      <c r="K19" s="181">
        <v>536294.73</v>
      </c>
    </row>
    <row r="20" spans="1:11" ht="48.75" customHeight="1">
      <c r="A20" s="169"/>
      <c r="B20" s="169"/>
      <c r="C20" s="27"/>
      <c r="D20" s="183" t="s">
        <v>193</v>
      </c>
      <c r="E20" s="181">
        <f t="shared" si="3"/>
        <v>0</v>
      </c>
      <c r="F20" s="186"/>
      <c r="G20" s="181"/>
      <c r="H20" s="145"/>
      <c r="I20" s="145"/>
      <c r="J20" s="189" t="s">
        <v>234</v>
      </c>
      <c r="K20" s="181">
        <v>111223</v>
      </c>
    </row>
    <row r="21" spans="1:11" ht="56.25" customHeight="1">
      <c r="A21" s="169"/>
      <c r="B21" s="169"/>
      <c r="C21" s="27"/>
      <c r="D21" s="183" t="s">
        <v>235</v>
      </c>
      <c r="E21" s="181">
        <f t="shared" si="3"/>
        <v>0</v>
      </c>
      <c r="F21" s="186"/>
      <c r="G21" s="181"/>
      <c r="H21" s="145"/>
      <c r="I21" s="145"/>
      <c r="J21" s="189" t="s">
        <v>236</v>
      </c>
      <c r="K21" s="181"/>
    </row>
    <row r="22" spans="1:11" ht="33" customHeight="1">
      <c r="A22" s="169"/>
      <c r="B22" s="169"/>
      <c r="C22" s="27"/>
      <c r="D22" s="183" t="s">
        <v>237</v>
      </c>
      <c r="E22" s="181">
        <f t="shared" si="3"/>
        <v>50000</v>
      </c>
      <c r="F22" s="186">
        <v>50000</v>
      </c>
      <c r="G22" s="181"/>
      <c r="H22" s="145"/>
      <c r="I22" s="145"/>
      <c r="J22" s="189" t="s">
        <v>238</v>
      </c>
      <c r="K22" s="181"/>
    </row>
    <row r="23" spans="1:11" ht="15">
      <c r="A23" s="169"/>
      <c r="B23" s="169">
        <v>60016</v>
      </c>
      <c r="C23" s="182" t="s">
        <v>185</v>
      </c>
      <c r="D23" s="169" t="s">
        <v>194</v>
      </c>
      <c r="E23" s="170">
        <f>SUM(E24:E38)</f>
        <v>3127000</v>
      </c>
      <c r="F23" s="170">
        <f>SUM(F24:F38)</f>
        <v>3127000</v>
      </c>
      <c r="G23" s="170">
        <f>SUM(G24:G27)</f>
        <v>0</v>
      </c>
      <c r="H23" s="170">
        <f>SUM(H24:H27)</f>
        <v>0</v>
      </c>
      <c r="I23" s="170">
        <f>SUM(I24:I27)</f>
        <v>0</v>
      </c>
      <c r="J23" s="170"/>
      <c r="K23" s="170">
        <f>SUM(K24:K38)</f>
        <v>970000</v>
      </c>
    </row>
    <row r="24" spans="1:11" ht="24.75" customHeight="1">
      <c r="A24" s="172"/>
      <c r="B24" s="172"/>
      <c r="C24" s="185"/>
      <c r="D24" s="183" t="s">
        <v>195</v>
      </c>
      <c r="E24" s="181">
        <f aca="true" t="shared" si="4" ref="E24:E38">SUM(F24:I24)</f>
        <v>1167000</v>
      </c>
      <c r="F24" s="181">
        <v>1167000</v>
      </c>
      <c r="G24" s="181"/>
      <c r="H24" s="145"/>
      <c r="I24" s="145"/>
      <c r="J24" s="190"/>
      <c r="K24" s="181"/>
    </row>
    <row r="25" spans="1:11" ht="36.75" customHeight="1">
      <c r="A25" s="172"/>
      <c r="B25" s="172"/>
      <c r="C25" s="185"/>
      <c r="D25" s="183" t="s">
        <v>196</v>
      </c>
      <c r="E25" s="181">
        <f t="shared" si="4"/>
        <v>496000</v>
      </c>
      <c r="F25" s="181">
        <v>496000</v>
      </c>
      <c r="G25" s="181" t="s">
        <v>10</v>
      </c>
      <c r="H25" s="145"/>
      <c r="I25" s="145"/>
      <c r="J25" s="190"/>
      <c r="K25" s="181"/>
    </row>
    <row r="26" spans="1:11" ht="28.5" customHeight="1">
      <c r="A26" s="172"/>
      <c r="B26" s="172"/>
      <c r="C26" s="185"/>
      <c r="D26" s="183" t="s">
        <v>197</v>
      </c>
      <c r="E26" s="181">
        <f t="shared" si="4"/>
        <v>209000</v>
      </c>
      <c r="F26" s="181">
        <v>209000</v>
      </c>
      <c r="G26" s="145"/>
      <c r="H26" s="145"/>
      <c r="I26" s="145"/>
      <c r="J26" s="190"/>
      <c r="K26" s="181"/>
    </row>
    <row r="27" spans="1:11" ht="19.5" customHeight="1">
      <c r="A27" s="172"/>
      <c r="B27" s="172"/>
      <c r="C27" s="185"/>
      <c r="D27" s="183" t="s">
        <v>227</v>
      </c>
      <c r="E27" s="181">
        <f t="shared" si="4"/>
        <v>170000</v>
      </c>
      <c r="F27" s="181">
        <v>170000</v>
      </c>
      <c r="G27" s="145"/>
      <c r="H27" s="145"/>
      <c r="I27" s="145"/>
      <c r="J27" s="190"/>
      <c r="K27" s="181"/>
    </row>
    <row r="28" spans="1:11" ht="24" customHeight="1">
      <c r="A28" s="172"/>
      <c r="B28" s="172"/>
      <c r="C28" s="185"/>
      <c r="D28" s="183" t="s">
        <v>241</v>
      </c>
      <c r="E28" s="181">
        <f t="shared" si="4"/>
        <v>210000</v>
      </c>
      <c r="F28" s="181">
        <f>10000+200000</f>
        <v>210000</v>
      </c>
      <c r="G28" s="145"/>
      <c r="H28" s="145"/>
      <c r="I28" s="145"/>
      <c r="J28" s="190"/>
      <c r="K28" s="181">
        <v>200000</v>
      </c>
    </row>
    <row r="29" spans="1:11" ht="24.75" customHeight="1">
      <c r="A29" s="172"/>
      <c r="B29" s="172"/>
      <c r="C29" s="185"/>
      <c r="D29" s="183" t="s">
        <v>226</v>
      </c>
      <c r="E29" s="181">
        <f t="shared" si="4"/>
        <v>90000</v>
      </c>
      <c r="F29" s="181">
        <v>90000</v>
      </c>
      <c r="G29" s="145"/>
      <c r="H29" s="145"/>
      <c r="I29" s="145"/>
      <c r="J29" s="190"/>
      <c r="K29" s="181"/>
    </row>
    <row r="30" spans="1:11" ht="24.75" customHeight="1">
      <c r="A30" s="172"/>
      <c r="B30" s="172"/>
      <c r="C30" s="185"/>
      <c r="D30" s="183" t="s">
        <v>239</v>
      </c>
      <c r="E30" s="181">
        <f t="shared" si="4"/>
        <v>150000</v>
      </c>
      <c r="F30" s="181">
        <v>150000</v>
      </c>
      <c r="G30" s="145"/>
      <c r="H30" s="145"/>
      <c r="I30" s="145"/>
      <c r="J30" s="190"/>
      <c r="K30" s="181">
        <v>180000</v>
      </c>
    </row>
    <row r="31" spans="1:11" ht="17.25" customHeight="1">
      <c r="A31" s="172"/>
      <c r="B31" s="172"/>
      <c r="C31" s="185"/>
      <c r="D31" s="183" t="s">
        <v>242</v>
      </c>
      <c r="E31" s="181">
        <f t="shared" si="4"/>
        <v>100000</v>
      </c>
      <c r="F31" s="181">
        <v>100000</v>
      </c>
      <c r="G31" s="145"/>
      <c r="H31" s="145"/>
      <c r="I31" s="145"/>
      <c r="J31" s="190"/>
      <c r="K31" s="181">
        <v>110000</v>
      </c>
    </row>
    <row r="32" spans="1:11" ht="15.75" customHeight="1">
      <c r="A32" s="172"/>
      <c r="B32" s="172"/>
      <c r="C32" s="185"/>
      <c r="D32" s="183" t="s">
        <v>243</v>
      </c>
      <c r="E32" s="181">
        <f t="shared" si="4"/>
        <v>100000</v>
      </c>
      <c r="F32" s="181">
        <v>100000</v>
      </c>
      <c r="G32" s="145"/>
      <c r="H32" s="145"/>
      <c r="I32" s="145"/>
      <c r="J32" s="190"/>
      <c r="K32" s="181">
        <v>200000</v>
      </c>
    </row>
    <row r="33" spans="1:11" ht="15.75" customHeight="1">
      <c r="A33" s="172"/>
      <c r="B33" s="172"/>
      <c r="C33" s="185"/>
      <c r="D33" s="183" t="s">
        <v>244</v>
      </c>
      <c r="E33" s="181">
        <f t="shared" si="4"/>
        <v>15000</v>
      </c>
      <c r="F33" s="181">
        <v>15000</v>
      </c>
      <c r="G33" s="145"/>
      <c r="H33" s="145"/>
      <c r="I33" s="145"/>
      <c r="J33" s="190"/>
      <c r="K33" s="181"/>
    </row>
    <row r="34" spans="1:11" ht="24.75" customHeight="1">
      <c r="A34" s="172"/>
      <c r="B34" s="172"/>
      <c r="C34" s="185"/>
      <c r="D34" s="183" t="s">
        <v>245</v>
      </c>
      <c r="E34" s="181">
        <f t="shared" si="4"/>
        <v>200000</v>
      </c>
      <c r="F34" s="181">
        <v>200000</v>
      </c>
      <c r="G34" s="145"/>
      <c r="H34" s="145"/>
      <c r="I34" s="145"/>
      <c r="J34" s="190"/>
      <c r="K34" s="181"/>
    </row>
    <row r="35" spans="1:11" ht="24.75" customHeight="1">
      <c r="A35" s="172"/>
      <c r="B35" s="172"/>
      <c r="C35" s="185"/>
      <c r="D35" s="183" t="s">
        <v>246</v>
      </c>
      <c r="E35" s="181">
        <f t="shared" si="4"/>
        <v>200000</v>
      </c>
      <c r="F35" s="181">
        <v>200000</v>
      </c>
      <c r="G35" s="145"/>
      <c r="H35" s="145"/>
      <c r="I35" s="145"/>
      <c r="J35" s="190"/>
      <c r="K35" s="181">
        <v>280000</v>
      </c>
    </row>
    <row r="36" spans="1:11" ht="50.25" customHeight="1">
      <c r="A36" s="172"/>
      <c r="B36" s="172"/>
      <c r="C36" s="185"/>
      <c r="D36" s="183" t="s">
        <v>247</v>
      </c>
      <c r="E36" s="181">
        <f t="shared" si="4"/>
        <v>0</v>
      </c>
      <c r="F36" s="181"/>
      <c r="G36" s="145"/>
      <c r="H36" s="145"/>
      <c r="I36" s="145"/>
      <c r="J36" s="189" t="s">
        <v>240</v>
      </c>
      <c r="K36" s="181"/>
    </row>
    <row r="37" spans="1:11" ht="24.75" customHeight="1">
      <c r="A37" s="172"/>
      <c r="B37" s="172"/>
      <c r="C37" s="185"/>
      <c r="D37" s="183" t="s">
        <v>248</v>
      </c>
      <c r="E37" s="181">
        <f t="shared" si="4"/>
        <v>10000</v>
      </c>
      <c r="F37" s="181">
        <v>10000</v>
      </c>
      <c r="G37" s="145"/>
      <c r="H37" s="145"/>
      <c r="I37" s="145"/>
      <c r="J37" s="190"/>
      <c r="K37" s="181"/>
    </row>
    <row r="38" spans="1:11" ht="24.75" customHeight="1">
      <c r="A38" s="172"/>
      <c r="B38" s="172"/>
      <c r="C38" s="185"/>
      <c r="D38" s="183" t="s">
        <v>249</v>
      </c>
      <c r="E38" s="181">
        <f t="shared" si="4"/>
        <v>10000</v>
      </c>
      <c r="F38" s="181">
        <v>10000</v>
      </c>
      <c r="G38" s="145"/>
      <c r="H38" s="145"/>
      <c r="I38" s="145"/>
      <c r="J38" s="190"/>
      <c r="K38" s="181"/>
    </row>
    <row r="39" spans="1:11" ht="15" customHeight="1">
      <c r="A39" s="169">
        <v>700</v>
      </c>
      <c r="B39" s="169"/>
      <c r="C39" s="191"/>
      <c r="D39" s="169" t="s">
        <v>198</v>
      </c>
      <c r="E39" s="170">
        <f>SUM(E40:E41)</f>
        <v>6200000</v>
      </c>
      <c r="F39" s="170">
        <f>SUM(F40:F41)</f>
        <v>4427348</v>
      </c>
      <c r="G39" s="170">
        <f>SUM(G40:G41)</f>
        <v>1772652</v>
      </c>
      <c r="H39" s="170">
        <f>SUM(H41:H41)</f>
        <v>0</v>
      </c>
      <c r="I39" s="170">
        <f>SUM(I41:I41)</f>
        <v>0</v>
      </c>
      <c r="J39" s="170"/>
      <c r="K39" s="170">
        <f>SUM(K40:K41)</f>
        <v>0</v>
      </c>
    </row>
    <row r="40" spans="1:11" ht="15" customHeight="1">
      <c r="A40" s="169"/>
      <c r="B40" s="169">
        <v>70005</v>
      </c>
      <c r="C40" s="191"/>
      <c r="D40" s="172" t="s">
        <v>213</v>
      </c>
      <c r="E40" s="181">
        <v>1140000</v>
      </c>
      <c r="F40" s="181">
        <v>1140000</v>
      </c>
      <c r="G40" s="181"/>
      <c r="H40" s="181"/>
      <c r="I40" s="181"/>
      <c r="J40" s="181"/>
      <c r="K40" s="181"/>
    </row>
    <row r="41" spans="1:11" ht="17.25" customHeight="1">
      <c r="A41" s="172"/>
      <c r="B41" s="169">
        <v>70095</v>
      </c>
      <c r="C41" s="185"/>
      <c r="D41" s="172" t="s">
        <v>199</v>
      </c>
      <c r="E41" s="181">
        <v>5060000</v>
      </c>
      <c r="F41" s="186">
        <v>3287348</v>
      </c>
      <c r="G41" s="181">
        <v>1772652</v>
      </c>
      <c r="H41" s="145"/>
      <c r="I41" s="145"/>
      <c r="J41" s="183" t="s">
        <v>200</v>
      </c>
      <c r="K41" s="181"/>
    </row>
    <row r="42" spans="1:11" ht="17.25" customHeight="1">
      <c r="A42" s="169">
        <v>750</v>
      </c>
      <c r="B42" s="169"/>
      <c r="C42" s="191"/>
      <c r="D42" s="169" t="s">
        <v>30</v>
      </c>
      <c r="E42" s="170">
        <f>SUM(E43:E44)</f>
        <v>190000</v>
      </c>
      <c r="F42" s="170">
        <f>SUM(F43:F44)</f>
        <v>190000</v>
      </c>
      <c r="G42" s="170"/>
      <c r="H42" s="146"/>
      <c r="I42" s="146"/>
      <c r="J42" s="194"/>
      <c r="K42" s="170"/>
    </row>
    <row r="43" spans="1:11" ht="27.75" customHeight="1">
      <c r="A43" s="172"/>
      <c r="B43" s="169">
        <v>70023</v>
      </c>
      <c r="C43" s="185"/>
      <c r="D43" s="172" t="s">
        <v>208</v>
      </c>
      <c r="E43" s="181"/>
      <c r="F43" s="186"/>
      <c r="G43" s="181"/>
      <c r="H43" s="145"/>
      <c r="I43" s="145"/>
      <c r="J43" s="183" t="s">
        <v>219</v>
      </c>
      <c r="K43" s="181"/>
    </row>
    <row r="44" spans="1:11" ht="25.5" customHeight="1">
      <c r="A44" s="172"/>
      <c r="B44" s="169"/>
      <c r="C44" s="185"/>
      <c r="D44" s="183" t="s">
        <v>209</v>
      </c>
      <c r="E44" s="181">
        <v>190000</v>
      </c>
      <c r="F44" s="186">
        <v>190000</v>
      </c>
      <c r="G44" s="181"/>
      <c r="H44" s="145"/>
      <c r="I44" s="145"/>
      <c r="J44" s="183"/>
      <c r="K44" s="181"/>
    </row>
    <row r="45" spans="1:11" ht="25.5" customHeight="1">
      <c r="A45" s="169">
        <v>754</v>
      </c>
      <c r="B45" s="169"/>
      <c r="C45" s="191"/>
      <c r="D45" s="194" t="s">
        <v>210</v>
      </c>
      <c r="E45" s="170">
        <f>SUM(E46)</f>
        <v>10000</v>
      </c>
      <c r="F45" s="170">
        <f>SUM(F46)</f>
        <v>10000</v>
      </c>
      <c r="G45" s="170"/>
      <c r="H45" s="146"/>
      <c r="I45" s="146"/>
      <c r="J45" s="194"/>
      <c r="K45" s="170"/>
    </row>
    <row r="46" spans="1:11" ht="20.25" customHeight="1">
      <c r="A46" s="172"/>
      <c r="B46" s="169">
        <v>75414</v>
      </c>
      <c r="C46" s="185"/>
      <c r="D46" s="183" t="s">
        <v>211</v>
      </c>
      <c r="E46" s="181">
        <v>10000</v>
      </c>
      <c r="F46" s="186">
        <v>10000</v>
      </c>
      <c r="G46" s="181"/>
      <c r="H46" s="145"/>
      <c r="I46" s="145"/>
      <c r="J46" s="183" t="s">
        <v>212</v>
      </c>
      <c r="K46" s="181"/>
    </row>
    <row r="47" spans="1:11" ht="17.25" customHeight="1">
      <c r="A47" s="169">
        <v>801</v>
      </c>
      <c r="B47" s="169"/>
      <c r="C47" s="191"/>
      <c r="D47" s="169" t="s">
        <v>5</v>
      </c>
      <c r="E47" s="170">
        <f>SUM(E48:E52)</f>
        <v>497170</v>
      </c>
      <c r="F47" s="170">
        <f aca="true" t="shared" si="5" ref="F47:K47">SUM(F48:F52)</f>
        <v>419170</v>
      </c>
      <c r="G47" s="170">
        <f t="shared" si="5"/>
        <v>0</v>
      </c>
      <c r="H47" s="170">
        <f t="shared" si="5"/>
        <v>78000</v>
      </c>
      <c r="I47" s="170">
        <f t="shared" si="5"/>
        <v>0</v>
      </c>
      <c r="J47" s="170"/>
      <c r="K47" s="170">
        <f t="shared" si="5"/>
        <v>849017</v>
      </c>
    </row>
    <row r="48" spans="1:11" ht="24.75" customHeight="1">
      <c r="A48" s="169"/>
      <c r="B48" s="169">
        <v>80101</v>
      </c>
      <c r="C48" s="191"/>
      <c r="D48" s="183" t="s">
        <v>201</v>
      </c>
      <c r="E48" s="181">
        <f>SUM(F48:I48)</f>
        <v>20000</v>
      </c>
      <c r="F48" s="181">
        <v>20000</v>
      </c>
      <c r="G48" s="145"/>
      <c r="H48" s="145"/>
      <c r="I48" s="145"/>
      <c r="J48" s="192"/>
      <c r="K48" s="181">
        <v>849017</v>
      </c>
    </row>
    <row r="49" spans="1:11" ht="24.75" customHeight="1">
      <c r="A49" s="169"/>
      <c r="B49" s="169"/>
      <c r="C49" s="191"/>
      <c r="D49" s="183" t="s">
        <v>250</v>
      </c>
      <c r="E49" s="181">
        <f>SUM(F49:I49)</f>
        <v>10000</v>
      </c>
      <c r="F49" s="181">
        <v>10000</v>
      </c>
      <c r="G49" s="145"/>
      <c r="H49" s="145"/>
      <c r="I49" s="145"/>
      <c r="J49" s="256"/>
      <c r="K49" s="181"/>
    </row>
    <row r="50" spans="1:11" ht="24.75" customHeight="1">
      <c r="A50" s="169"/>
      <c r="B50" s="169"/>
      <c r="C50" s="191"/>
      <c r="D50" s="183" t="s">
        <v>251</v>
      </c>
      <c r="E50" s="181">
        <f>SUM(F50:I50)</f>
        <v>197000</v>
      </c>
      <c r="F50" s="181">
        <v>119000</v>
      </c>
      <c r="G50" s="145"/>
      <c r="H50" s="181">
        <v>78000</v>
      </c>
      <c r="I50" s="145"/>
      <c r="J50" s="256" t="s">
        <v>270</v>
      </c>
      <c r="K50" s="181"/>
    </row>
    <row r="51" spans="1:11" ht="24.75" customHeight="1">
      <c r="A51" s="169"/>
      <c r="B51" s="169"/>
      <c r="C51" s="191"/>
      <c r="D51" s="183" t="s">
        <v>252</v>
      </c>
      <c r="E51" s="181">
        <f>SUM(F51:I51)</f>
        <v>25000</v>
      </c>
      <c r="F51" s="181">
        <v>25000</v>
      </c>
      <c r="G51" s="145"/>
      <c r="H51" s="145"/>
      <c r="I51" s="145"/>
      <c r="J51" s="256"/>
      <c r="K51" s="181"/>
    </row>
    <row r="52" spans="1:11" ht="68.25" customHeight="1">
      <c r="A52" s="169"/>
      <c r="B52" s="169">
        <v>80110</v>
      </c>
      <c r="C52" s="191"/>
      <c r="D52" s="183" t="s">
        <v>253</v>
      </c>
      <c r="E52" s="181">
        <f>SUM(F52:I52)</f>
        <v>245170</v>
      </c>
      <c r="F52" s="181">
        <f>95170+150000</f>
        <v>245170</v>
      </c>
      <c r="G52" s="181"/>
      <c r="H52" s="181"/>
      <c r="I52" s="181"/>
      <c r="J52" s="193"/>
      <c r="K52" s="181"/>
    </row>
    <row r="53" spans="1:11" ht="23.25" customHeight="1">
      <c r="A53" s="169">
        <v>900</v>
      </c>
      <c r="B53" s="169"/>
      <c r="C53" s="191"/>
      <c r="D53" s="194" t="s">
        <v>202</v>
      </c>
      <c r="E53" s="170">
        <f>SUM(E54:E67)</f>
        <v>1896400</v>
      </c>
      <c r="F53" s="170">
        <f aca="true" t="shared" si="6" ref="F53:K53">SUM(F54:F67)</f>
        <v>1331400</v>
      </c>
      <c r="G53" s="170">
        <f t="shared" si="6"/>
        <v>0</v>
      </c>
      <c r="H53" s="170">
        <f t="shared" si="6"/>
        <v>565000</v>
      </c>
      <c r="I53" s="170">
        <f t="shared" si="6"/>
        <v>0</v>
      </c>
      <c r="J53" s="170"/>
      <c r="K53" s="170">
        <f t="shared" si="6"/>
        <v>650000</v>
      </c>
    </row>
    <row r="54" spans="1:11" ht="24.75" customHeight="1">
      <c r="A54" s="169"/>
      <c r="B54" s="169">
        <v>90001</v>
      </c>
      <c r="C54" s="191"/>
      <c r="D54" s="183" t="s">
        <v>203</v>
      </c>
      <c r="E54" s="181">
        <f>SUM(F54:I54)</f>
        <v>77400</v>
      </c>
      <c r="F54" s="181">
        <v>77400</v>
      </c>
      <c r="G54" s="145"/>
      <c r="H54" s="145"/>
      <c r="I54" s="145"/>
      <c r="J54" s="249" t="s">
        <v>217</v>
      </c>
      <c r="K54" s="181"/>
    </row>
    <row r="55" spans="1:11" ht="26.25" customHeight="1">
      <c r="A55" s="169"/>
      <c r="B55" s="169">
        <v>90001</v>
      </c>
      <c r="C55" s="191"/>
      <c r="D55" s="176" t="s">
        <v>204</v>
      </c>
      <c r="E55" s="181">
        <f>SUM(F55:I55)</f>
        <v>183000</v>
      </c>
      <c r="F55" s="181">
        <v>183000</v>
      </c>
      <c r="G55" s="145"/>
      <c r="H55" s="145"/>
      <c r="I55" s="145"/>
      <c r="J55" s="195" t="s">
        <v>228</v>
      </c>
      <c r="K55" s="181"/>
    </row>
    <row r="56" spans="1:11" ht="55.5" customHeight="1">
      <c r="A56" s="169"/>
      <c r="B56" s="169">
        <v>90001</v>
      </c>
      <c r="C56" s="191"/>
      <c r="D56" s="176" t="s">
        <v>256</v>
      </c>
      <c r="E56" s="181">
        <f>SUM(F56:I56)</f>
        <v>400000</v>
      </c>
      <c r="F56" s="181">
        <v>200000</v>
      </c>
      <c r="G56" s="145"/>
      <c r="H56" s="181">
        <v>200000</v>
      </c>
      <c r="I56" s="145"/>
      <c r="J56" s="196" t="s">
        <v>257</v>
      </c>
      <c r="K56" s="181">
        <v>350000</v>
      </c>
    </row>
    <row r="57" spans="1:11" ht="37.5" customHeight="1">
      <c r="A57" s="169"/>
      <c r="B57" s="169">
        <v>90001</v>
      </c>
      <c r="C57" s="191"/>
      <c r="D57" s="176" t="s">
        <v>258</v>
      </c>
      <c r="E57" s="181">
        <f>SUM(F57:I57)</f>
        <v>200000</v>
      </c>
      <c r="F57" s="181">
        <v>100000</v>
      </c>
      <c r="G57" s="145"/>
      <c r="H57" s="181">
        <v>100000</v>
      </c>
      <c r="I57" s="145"/>
      <c r="J57" s="196" t="s">
        <v>259</v>
      </c>
      <c r="K57" s="181"/>
    </row>
    <row r="58" spans="1:11" ht="26.25" customHeight="1">
      <c r="A58" s="169"/>
      <c r="B58" s="169">
        <v>90015</v>
      </c>
      <c r="C58" s="27"/>
      <c r="D58" s="190" t="s">
        <v>278</v>
      </c>
      <c r="E58" s="181">
        <v>25000</v>
      </c>
      <c r="F58" s="181">
        <v>25000</v>
      </c>
      <c r="G58" s="147"/>
      <c r="H58" s="145"/>
      <c r="I58" s="145"/>
      <c r="J58" s="183"/>
      <c r="K58" s="181"/>
    </row>
    <row r="59" spans="1:11" ht="27" customHeight="1">
      <c r="A59" s="169"/>
      <c r="B59" s="169">
        <v>90015</v>
      </c>
      <c r="C59" s="27"/>
      <c r="D59" s="190" t="s">
        <v>277</v>
      </c>
      <c r="E59" s="181">
        <f>SUM(F59:I59)</f>
        <v>8000</v>
      </c>
      <c r="F59" s="181">
        <v>8000</v>
      </c>
      <c r="G59" s="147"/>
      <c r="H59" s="145"/>
      <c r="I59" s="145"/>
      <c r="J59" s="183"/>
      <c r="K59" s="181"/>
    </row>
    <row r="60" spans="1:11" ht="37.5" customHeight="1">
      <c r="A60" s="169"/>
      <c r="B60" s="169">
        <v>90095</v>
      </c>
      <c r="C60" s="191"/>
      <c r="D60" s="183" t="s">
        <v>260</v>
      </c>
      <c r="E60" s="181">
        <v>63000</v>
      </c>
      <c r="F60" s="181">
        <v>63000</v>
      </c>
      <c r="G60" s="145"/>
      <c r="H60" s="145"/>
      <c r="I60" s="145"/>
      <c r="J60" s="195" t="s">
        <v>218</v>
      </c>
      <c r="K60" s="181"/>
    </row>
    <row r="61" spans="1:11" ht="18.75" customHeight="1">
      <c r="A61" s="169"/>
      <c r="B61" s="169">
        <v>90095</v>
      </c>
      <c r="C61" s="191"/>
      <c r="D61" s="183" t="s">
        <v>261</v>
      </c>
      <c r="E61" s="181">
        <f>SUM(F61:I61)</f>
        <v>100000</v>
      </c>
      <c r="F61" s="181">
        <v>100000</v>
      </c>
      <c r="G61" s="145"/>
      <c r="H61" s="145"/>
      <c r="I61" s="145"/>
      <c r="J61" s="196"/>
      <c r="K61" s="181"/>
    </row>
    <row r="62" spans="1:11" ht="23.25" customHeight="1">
      <c r="A62" s="169"/>
      <c r="B62" s="169">
        <v>90095</v>
      </c>
      <c r="C62" s="191"/>
      <c r="D62" s="183" t="s">
        <v>262</v>
      </c>
      <c r="E62" s="181">
        <f aca="true" t="shared" si="7" ref="E62:E67">SUM(F62:I62)</f>
        <v>50000</v>
      </c>
      <c r="F62" s="181">
        <v>50000</v>
      </c>
      <c r="G62" s="145"/>
      <c r="H62" s="145"/>
      <c r="I62" s="145"/>
      <c r="J62" s="196"/>
      <c r="K62" s="181">
        <v>100000</v>
      </c>
    </row>
    <row r="63" spans="1:11" ht="24" customHeight="1">
      <c r="A63" s="169"/>
      <c r="B63" s="169">
        <v>90095</v>
      </c>
      <c r="C63" s="191"/>
      <c r="D63" s="183" t="s">
        <v>263</v>
      </c>
      <c r="E63" s="181">
        <f t="shared" si="7"/>
        <v>50000</v>
      </c>
      <c r="F63" s="181">
        <v>50000</v>
      </c>
      <c r="G63" s="145"/>
      <c r="H63" s="145"/>
      <c r="I63" s="145"/>
      <c r="J63" s="196"/>
      <c r="K63" s="181">
        <v>200000</v>
      </c>
    </row>
    <row r="64" spans="1:11" ht="35.25" customHeight="1">
      <c r="A64" s="169"/>
      <c r="B64" s="169">
        <v>90095</v>
      </c>
      <c r="C64" s="191"/>
      <c r="D64" s="183" t="s">
        <v>264</v>
      </c>
      <c r="E64" s="181">
        <f t="shared" si="7"/>
        <v>100000</v>
      </c>
      <c r="F64" s="181">
        <v>100000</v>
      </c>
      <c r="G64" s="145"/>
      <c r="H64" s="145"/>
      <c r="I64" s="145"/>
      <c r="J64" s="196"/>
      <c r="K64" s="181"/>
    </row>
    <row r="65" spans="1:11" ht="30" customHeight="1">
      <c r="A65" s="169"/>
      <c r="B65" s="169">
        <v>90095</v>
      </c>
      <c r="C65" s="191"/>
      <c r="D65" s="183" t="s">
        <v>265</v>
      </c>
      <c r="E65" s="181">
        <f t="shared" si="7"/>
        <v>200000</v>
      </c>
      <c r="F65" s="181">
        <v>200000</v>
      </c>
      <c r="G65" s="145"/>
      <c r="H65" s="145"/>
      <c r="I65" s="145"/>
      <c r="J65" s="196"/>
      <c r="K65" s="181"/>
    </row>
    <row r="66" spans="1:11" ht="35.25" customHeight="1">
      <c r="A66" s="169"/>
      <c r="B66" s="169">
        <v>90095</v>
      </c>
      <c r="C66" s="191"/>
      <c r="D66" s="183" t="s">
        <v>266</v>
      </c>
      <c r="E66" s="181">
        <f t="shared" si="7"/>
        <v>150000</v>
      </c>
      <c r="F66" s="181">
        <v>75000</v>
      </c>
      <c r="G66" s="145"/>
      <c r="H66" s="181">
        <v>75000</v>
      </c>
      <c r="I66" s="145"/>
      <c r="J66" s="196" t="s">
        <v>254</v>
      </c>
      <c r="K66" s="181"/>
    </row>
    <row r="67" spans="1:11" ht="35.25" customHeight="1">
      <c r="A67" s="169"/>
      <c r="B67" s="169">
        <v>90095</v>
      </c>
      <c r="C67" s="191"/>
      <c r="D67" s="183" t="s">
        <v>267</v>
      </c>
      <c r="E67" s="181">
        <f t="shared" si="7"/>
        <v>290000</v>
      </c>
      <c r="F67" s="181">
        <v>100000</v>
      </c>
      <c r="G67" s="145"/>
      <c r="H67" s="181">
        <v>190000</v>
      </c>
      <c r="I67" s="145"/>
      <c r="J67" s="196" t="s">
        <v>255</v>
      </c>
      <c r="K67" s="181"/>
    </row>
    <row r="68" spans="1:11" ht="12.75">
      <c r="A68" s="169"/>
      <c r="B68" s="169"/>
      <c r="C68" s="169"/>
      <c r="D68" s="197" t="s">
        <v>205</v>
      </c>
      <c r="E68" s="170">
        <f>E5+E12+E39+E42+E45+E47+E53</f>
        <v>21188755</v>
      </c>
      <c r="F68" s="170">
        <f>F5+F12+F39+F42+F45+F47+F53</f>
        <v>13614136.85</v>
      </c>
      <c r="G68" s="170">
        <f>G5+G12+G39+G42+G45+G47+G53</f>
        <v>5213908.15</v>
      </c>
      <c r="H68" s="170">
        <f>H5+H12+H39+H42+H45+H47+H53</f>
        <v>2124875</v>
      </c>
      <c r="I68" s="170">
        <f>I5+I12+I39+I42+I45+I47+I53</f>
        <v>235835</v>
      </c>
      <c r="J68" s="170"/>
      <c r="K68" s="170">
        <f>K5+K12+K39+K42+K45+K47+K53</f>
        <v>16011161.969999999</v>
      </c>
    </row>
    <row r="70" ht="12.75">
      <c r="I70" t="s">
        <v>10</v>
      </c>
    </row>
    <row r="75" ht="12.75">
      <c r="F75" t="s">
        <v>10</v>
      </c>
    </row>
  </sheetData>
  <mergeCells count="3">
    <mergeCell ref="A1:E1"/>
    <mergeCell ref="A2:K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60"/>
  <sheetViews>
    <sheetView workbookViewId="0" topLeftCell="A8">
      <selection activeCell="B23" sqref="B23"/>
    </sheetView>
  </sheetViews>
  <sheetFormatPr defaultColWidth="9.00390625" defaultRowHeight="12.75"/>
  <cols>
    <col min="2" max="2" width="5.125" style="79" customWidth="1"/>
    <col min="3" max="3" width="6.75390625" style="80" customWidth="1"/>
    <col min="4" max="4" width="6.125" style="81" customWidth="1"/>
    <col min="5" max="5" width="44.625" style="36" customWidth="1"/>
    <col min="6" max="6" width="11.375" style="36" customWidth="1"/>
    <col min="7" max="7" width="12.375" style="142" customWidth="1"/>
    <col min="8" max="8" width="14.125" style="36" customWidth="1"/>
  </cols>
  <sheetData>
    <row r="1" spans="2:5" ht="54.75" customHeight="1">
      <c r="B1" s="262" t="s">
        <v>273</v>
      </c>
      <c r="C1" s="262"/>
      <c r="D1" s="262"/>
      <c r="E1" s="262"/>
    </row>
    <row r="2" spans="2:8" ht="18.75" customHeight="1" thickBot="1">
      <c r="B2" s="261" t="s">
        <v>131</v>
      </c>
      <c r="C2" s="261"/>
      <c r="D2" s="261"/>
      <c r="E2" s="261"/>
      <c r="F2" s="261"/>
      <c r="G2" s="261"/>
      <c r="H2" s="261"/>
    </row>
    <row r="3" spans="2:8" ht="25.5" customHeight="1" thickBot="1">
      <c r="B3" s="82" t="s">
        <v>0</v>
      </c>
      <c r="C3" s="83" t="s">
        <v>1</v>
      </c>
      <c r="D3" s="84" t="s">
        <v>88</v>
      </c>
      <c r="E3" s="100" t="s">
        <v>2</v>
      </c>
      <c r="F3" s="68" t="s">
        <v>116</v>
      </c>
      <c r="G3" s="143" t="s">
        <v>130</v>
      </c>
      <c r="H3" s="69" t="s">
        <v>168</v>
      </c>
    </row>
    <row r="4" spans="2:8" ht="12" customHeight="1" thickBot="1">
      <c r="B4" s="107">
        <v>1</v>
      </c>
      <c r="C4" s="108">
        <v>2</v>
      </c>
      <c r="D4" s="158">
        <v>3</v>
      </c>
      <c r="E4" s="109">
        <v>4</v>
      </c>
      <c r="F4" s="110">
        <v>5</v>
      </c>
      <c r="G4" s="157">
        <v>6</v>
      </c>
      <c r="H4" s="110">
        <v>7</v>
      </c>
    </row>
    <row r="5" spans="1:63" s="5" customFormat="1" ht="18" customHeight="1" thickBot="1" thickTop="1">
      <c r="A5" s="1"/>
      <c r="B5" s="227">
        <v>10</v>
      </c>
      <c r="C5" s="228"/>
      <c r="D5" s="229"/>
      <c r="E5" s="230" t="s">
        <v>29</v>
      </c>
      <c r="F5" s="231">
        <f>F6+F10+F12</f>
        <v>111478</v>
      </c>
      <c r="G5" s="232">
        <f>G6+G10+G12</f>
        <v>3683091.15</v>
      </c>
      <c r="H5" s="23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2:63" ht="12.75">
      <c r="B6" s="85"/>
      <c r="C6" s="86">
        <v>1010</v>
      </c>
      <c r="D6" s="87"/>
      <c r="E6" s="25" t="s">
        <v>79</v>
      </c>
      <c r="F6" s="70">
        <f>SUM(F7:F8)</f>
        <v>102658</v>
      </c>
      <c r="G6" s="144">
        <f>SUM(G7:G9)</f>
        <v>3677091.15</v>
      </c>
      <c r="H6" s="7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2:63" ht="24">
      <c r="B7" s="88"/>
      <c r="C7" s="89"/>
      <c r="D7" s="111">
        <v>960</v>
      </c>
      <c r="E7" s="31" t="s">
        <v>148</v>
      </c>
      <c r="F7" s="45">
        <v>17822</v>
      </c>
      <c r="G7" s="145">
        <v>235835</v>
      </c>
      <c r="H7" s="45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2:63" ht="36">
      <c r="B8" s="88"/>
      <c r="C8" s="89"/>
      <c r="D8" s="111">
        <v>6290</v>
      </c>
      <c r="E8" s="31" t="s">
        <v>146</v>
      </c>
      <c r="F8" s="45">
        <v>84836</v>
      </c>
      <c r="G8" s="145"/>
      <c r="H8" s="45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2:63" ht="39" customHeight="1">
      <c r="B9" s="88"/>
      <c r="C9" s="89"/>
      <c r="D9" s="111">
        <v>6298</v>
      </c>
      <c r="E9" s="31" t="s">
        <v>146</v>
      </c>
      <c r="F9" s="45"/>
      <c r="G9" s="145">
        <f>600000+2841256.15</f>
        <v>3441256.15</v>
      </c>
      <c r="H9" s="45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2:63" ht="15.75" customHeight="1">
      <c r="B10" s="88"/>
      <c r="C10" s="90">
        <v>1012</v>
      </c>
      <c r="D10" s="96"/>
      <c r="E10" s="27" t="s">
        <v>26</v>
      </c>
      <c r="F10" s="67">
        <f>SUM(F11)</f>
        <v>7000</v>
      </c>
      <c r="G10" s="146">
        <f>SUM(G11)</f>
        <v>6000</v>
      </c>
      <c r="H10" s="67" t="s">
        <v>10</v>
      </c>
      <c r="I10" t="s">
        <v>10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2:63" ht="50.25" customHeight="1">
      <c r="B11" s="88"/>
      <c r="C11" s="90"/>
      <c r="D11" s="111">
        <v>2700</v>
      </c>
      <c r="E11" s="31" t="s">
        <v>147</v>
      </c>
      <c r="F11" s="45">
        <v>7000</v>
      </c>
      <c r="G11" s="145">
        <v>6000</v>
      </c>
      <c r="H11" s="6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2:63" ht="15" customHeight="1" thickBot="1">
      <c r="B12" s="88"/>
      <c r="C12" s="90">
        <v>1095</v>
      </c>
      <c r="D12" s="96"/>
      <c r="E12" s="27" t="s">
        <v>27</v>
      </c>
      <c r="F12" s="67">
        <f>SUM(F13:F13)</f>
        <v>1820</v>
      </c>
      <c r="G12" s="146">
        <f>+G13</f>
        <v>0</v>
      </c>
      <c r="H12" s="4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7" customFormat="1" ht="16.5" customHeight="1" thickBot="1">
      <c r="A13" s="8"/>
      <c r="B13" s="91"/>
      <c r="C13" s="92"/>
      <c r="D13" s="112">
        <v>690</v>
      </c>
      <c r="E13" s="28" t="s">
        <v>94</v>
      </c>
      <c r="F13" s="71">
        <v>1820</v>
      </c>
      <c r="G13" s="234"/>
      <c r="H13" s="23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2:8" s="8" customFormat="1" ht="15" customHeight="1" thickBot="1">
      <c r="B14" s="220">
        <v>600</v>
      </c>
      <c r="C14" s="221"/>
      <c r="D14" s="222"/>
      <c r="E14" s="236" t="s">
        <v>28</v>
      </c>
      <c r="F14" s="224">
        <f>SUM(F15)</f>
        <v>70000</v>
      </c>
      <c r="G14" s="225">
        <f>SUM(G15)</f>
        <v>0</v>
      </c>
      <c r="H14" s="237"/>
    </row>
    <row r="15" spans="2:8" s="8" customFormat="1" ht="15" customHeight="1">
      <c r="B15" s="93"/>
      <c r="C15" s="86">
        <v>60016</v>
      </c>
      <c r="D15" s="87"/>
      <c r="E15" s="25" t="s">
        <v>16</v>
      </c>
      <c r="F15" s="70">
        <f>SUM(F16)</f>
        <v>70000</v>
      </c>
      <c r="G15" s="152">
        <f>SUM(G16:G16)</f>
        <v>0</v>
      </c>
      <c r="H15" s="42"/>
    </row>
    <row r="16" spans="2:10" s="8" customFormat="1" ht="48" customHeight="1" thickBot="1">
      <c r="B16" s="88"/>
      <c r="C16" s="89"/>
      <c r="D16" s="111">
        <v>2700</v>
      </c>
      <c r="E16" s="31" t="s">
        <v>147</v>
      </c>
      <c r="F16" s="45">
        <v>70000</v>
      </c>
      <c r="G16" s="147"/>
      <c r="H16" s="49"/>
      <c r="J16" s="8" t="s">
        <v>10</v>
      </c>
    </row>
    <row r="17" spans="2:70" ht="15" customHeight="1" thickBot="1">
      <c r="B17" s="220">
        <v>700</v>
      </c>
      <c r="C17" s="221"/>
      <c r="D17" s="222"/>
      <c r="E17" s="223" t="s">
        <v>4</v>
      </c>
      <c r="F17" s="224">
        <f>+F18</f>
        <v>2396990</v>
      </c>
      <c r="G17" s="225">
        <f>+G18+G26</f>
        <v>6655726</v>
      </c>
      <c r="H17" s="2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ht="13.5" customHeight="1">
      <c r="B18" s="85"/>
      <c r="C18" s="86">
        <v>70005</v>
      </c>
      <c r="D18" s="87"/>
      <c r="E18" s="30" t="s">
        <v>61</v>
      </c>
      <c r="F18" s="70">
        <f>SUM(F19:F25)</f>
        <v>2396990</v>
      </c>
      <c r="G18" s="144">
        <f>SUM(G19:G25)</f>
        <v>4883074</v>
      </c>
      <c r="H18" s="72"/>
      <c r="I18" s="1" t="s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ht="24">
      <c r="B19" s="85"/>
      <c r="C19" s="86"/>
      <c r="D19" s="111">
        <v>470</v>
      </c>
      <c r="E19" s="31" t="s">
        <v>149</v>
      </c>
      <c r="F19" s="45">
        <v>95100</v>
      </c>
      <c r="G19" s="145">
        <v>106290</v>
      </c>
      <c r="H19" s="4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ht="15.75" customHeight="1">
      <c r="B20" s="85"/>
      <c r="C20" s="86"/>
      <c r="D20" s="111">
        <v>690</v>
      </c>
      <c r="E20" s="31" t="s">
        <v>94</v>
      </c>
      <c r="F20" s="45">
        <v>70000</v>
      </c>
      <c r="G20" s="145">
        <v>7000</v>
      </c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ht="50.25" customHeight="1">
      <c r="B21" s="88"/>
      <c r="C21" s="89"/>
      <c r="D21" s="111">
        <v>750</v>
      </c>
      <c r="E21" s="31" t="s">
        <v>150</v>
      </c>
      <c r="F21" s="45">
        <v>1285590</v>
      </c>
      <c r="G21" s="145">
        <f>695184+616650</f>
        <v>1311834</v>
      </c>
      <c r="H21" s="4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ht="36">
      <c r="B22" s="88"/>
      <c r="C22" s="89"/>
      <c r="D22" s="111">
        <v>760</v>
      </c>
      <c r="E22" s="31" t="s">
        <v>110</v>
      </c>
      <c r="F22" s="45">
        <v>8000</v>
      </c>
      <c r="G22" s="145">
        <v>10000</v>
      </c>
      <c r="H22" s="4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ht="17.25" customHeight="1">
      <c r="B23" s="88"/>
      <c r="C23" s="89"/>
      <c r="D23" s="111">
        <v>830</v>
      </c>
      <c r="E23" s="31" t="s">
        <v>67</v>
      </c>
      <c r="F23" s="45">
        <v>80000</v>
      </c>
      <c r="G23" s="145">
        <f>80000+57950</f>
        <v>137950</v>
      </c>
      <c r="H23" s="6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ht="16.5" customHeight="1">
      <c r="B24" s="88"/>
      <c r="C24" s="89"/>
      <c r="D24" s="111">
        <v>870</v>
      </c>
      <c r="E24" s="31" t="s">
        <v>206</v>
      </c>
      <c r="F24" s="45">
        <v>847800</v>
      </c>
      <c r="G24" s="145">
        <f>3190000+120000</f>
        <v>3310000</v>
      </c>
      <c r="H24" s="4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8" ht="24">
      <c r="B25" s="88"/>
      <c r="C25" s="89"/>
      <c r="D25" s="111">
        <v>910</v>
      </c>
      <c r="E25" s="31" t="s">
        <v>87</v>
      </c>
      <c r="F25" s="45">
        <v>10500</v>
      </c>
      <c r="G25" s="146"/>
      <c r="H25" s="67"/>
    </row>
    <row r="26" spans="2:8" ht="15.75" customHeight="1">
      <c r="B26" s="88"/>
      <c r="C26" s="90">
        <v>70095</v>
      </c>
      <c r="D26" s="96"/>
      <c r="E26" s="32" t="s">
        <v>3</v>
      </c>
      <c r="F26" s="67"/>
      <c r="G26" s="146">
        <f>SUM(G27)</f>
        <v>1772652</v>
      </c>
      <c r="H26" s="67"/>
    </row>
    <row r="27" spans="2:8" ht="39.75" customHeight="1" thickBot="1">
      <c r="B27" s="91"/>
      <c r="C27" s="92"/>
      <c r="D27" s="112">
        <v>6290</v>
      </c>
      <c r="E27" s="28" t="s">
        <v>146</v>
      </c>
      <c r="F27" s="71"/>
      <c r="G27" s="148">
        <v>1772652</v>
      </c>
      <c r="H27" s="71"/>
    </row>
    <row r="28" spans="2:8" ht="15.75" customHeight="1" thickBot="1">
      <c r="B28" s="220">
        <v>710</v>
      </c>
      <c r="C28" s="221"/>
      <c r="D28" s="222"/>
      <c r="E28" s="223" t="s">
        <v>43</v>
      </c>
      <c r="F28" s="224">
        <f>SUM(F29)</f>
        <v>1000</v>
      </c>
      <c r="G28" s="225">
        <f>SUM(G29)</f>
        <v>0</v>
      </c>
      <c r="H28" s="237"/>
    </row>
    <row r="29" spans="2:8" ht="17.25" customHeight="1">
      <c r="B29" s="93"/>
      <c r="C29" s="86">
        <v>71035</v>
      </c>
      <c r="D29" s="87"/>
      <c r="E29" s="30" t="s">
        <v>109</v>
      </c>
      <c r="F29" s="70">
        <f>SUM(F30)</f>
        <v>1000</v>
      </c>
      <c r="G29" s="144">
        <f>SUM(G30)</f>
        <v>0</v>
      </c>
      <c r="H29" s="72"/>
    </row>
    <row r="30" spans="2:8" ht="39" customHeight="1" thickBot="1">
      <c r="B30" s="91"/>
      <c r="C30" s="92"/>
      <c r="D30" s="112">
        <v>2020</v>
      </c>
      <c r="E30" s="28" t="s">
        <v>152</v>
      </c>
      <c r="F30" s="71">
        <v>1000</v>
      </c>
      <c r="G30" s="145"/>
      <c r="H30" s="45"/>
    </row>
    <row r="31" spans="2:8" ht="16.5" customHeight="1" thickBot="1">
      <c r="B31" s="220">
        <v>750</v>
      </c>
      <c r="C31" s="221"/>
      <c r="D31" s="222"/>
      <c r="E31" s="236" t="s">
        <v>30</v>
      </c>
      <c r="F31" s="224">
        <f>+F35+F32</f>
        <v>366162</v>
      </c>
      <c r="G31" s="225">
        <f>+G35+G32</f>
        <v>282154</v>
      </c>
      <c r="H31" s="224">
        <f>+H35+H32</f>
        <v>198154</v>
      </c>
    </row>
    <row r="32" spans="2:8" ht="14.25" customHeight="1">
      <c r="B32" s="93"/>
      <c r="C32" s="86">
        <v>75011</v>
      </c>
      <c r="D32" s="87"/>
      <c r="E32" s="25" t="s">
        <v>63</v>
      </c>
      <c r="F32" s="70">
        <f>SUM(F33:F34)</f>
        <v>196717</v>
      </c>
      <c r="G32" s="144">
        <f>SUM(G33:G34)</f>
        <v>204154</v>
      </c>
      <c r="H32" s="70">
        <f>+H33</f>
        <v>198154</v>
      </c>
    </row>
    <row r="33" spans="2:8" ht="51" customHeight="1">
      <c r="B33" s="94"/>
      <c r="C33" s="90"/>
      <c r="D33" s="111">
        <v>2010</v>
      </c>
      <c r="E33" s="31" t="s">
        <v>153</v>
      </c>
      <c r="F33" s="45">
        <v>193647</v>
      </c>
      <c r="G33" s="145">
        <v>198154</v>
      </c>
      <c r="H33" s="45">
        <v>198154</v>
      </c>
    </row>
    <row r="34" spans="2:8" ht="42" customHeight="1">
      <c r="B34" s="94"/>
      <c r="C34" s="90"/>
      <c r="D34" s="111">
        <v>2360</v>
      </c>
      <c r="E34" s="31" t="s">
        <v>154</v>
      </c>
      <c r="F34" s="45">
        <v>3070</v>
      </c>
      <c r="G34" s="145">
        <v>6000</v>
      </c>
      <c r="H34" s="45"/>
    </row>
    <row r="35" spans="2:8" ht="16.5" customHeight="1">
      <c r="B35" s="88"/>
      <c r="C35" s="90">
        <v>75023</v>
      </c>
      <c r="D35" s="96"/>
      <c r="E35" s="27" t="s">
        <v>31</v>
      </c>
      <c r="F35" s="67">
        <f>SUM(F36:F39)</f>
        <v>169445</v>
      </c>
      <c r="G35" s="146">
        <f>SUM(G36:G39)</f>
        <v>78000</v>
      </c>
      <c r="H35" s="67"/>
    </row>
    <row r="36" spans="2:8" ht="16.5" customHeight="1">
      <c r="B36" s="88"/>
      <c r="C36" s="89"/>
      <c r="D36" s="111">
        <v>830</v>
      </c>
      <c r="E36" s="31" t="s">
        <v>67</v>
      </c>
      <c r="F36" s="45">
        <v>70773</v>
      </c>
      <c r="G36" s="145">
        <v>8000</v>
      </c>
      <c r="H36" s="67"/>
    </row>
    <row r="37" spans="2:8" ht="15.75" customHeight="1">
      <c r="B37" s="88"/>
      <c r="C37" s="89"/>
      <c r="D37" s="111">
        <v>840</v>
      </c>
      <c r="E37" s="31" t="s">
        <v>151</v>
      </c>
      <c r="F37" s="45">
        <v>20000</v>
      </c>
      <c r="G37" s="145"/>
      <c r="H37" s="67"/>
    </row>
    <row r="38" spans="2:8" ht="25.5" customHeight="1">
      <c r="B38" s="88"/>
      <c r="C38" s="89"/>
      <c r="D38" s="111">
        <v>960</v>
      </c>
      <c r="E38" s="31" t="s">
        <v>148</v>
      </c>
      <c r="F38" s="45">
        <v>2900</v>
      </c>
      <c r="G38" s="145"/>
      <c r="H38" s="67"/>
    </row>
    <row r="39" spans="2:8" ht="17.25" customHeight="1" thickBot="1">
      <c r="B39" s="88"/>
      <c r="C39" s="89"/>
      <c r="D39" s="113">
        <v>970</v>
      </c>
      <c r="E39" s="135" t="s">
        <v>68</v>
      </c>
      <c r="F39" s="45">
        <v>75772</v>
      </c>
      <c r="G39" s="145">
        <v>70000</v>
      </c>
      <c r="H39" s="67"/>
    </row>
    <row r="40" spans="2:8" ht="37.5" customHeight="1" thickBot="1">
      <c r="B40" s="220">
        <v>751</v>
      </c>
      <c r="C40" s="221"/>
      <c r="D40" s="222"/>
      <c r="E40" s="223" t="s">
        <v>32</v>
      </c>
      <c r="F40" s="224">
        <f>+F41+F43</f>
        <v>61494</v>
      </c>
      <c r="G40" s="225">
        <f>+G41+G43</f>
        <v>5565</v>
      </c>
      <c r="H40" s="224">
        <f>+H41+H43</f>
        <v>5565</v>
      </c>
    </row>
    <row r="41" spans="2:8" ht="24" customHeight="1">
      <c r="B41" s="85"/>
      <c r="C41" s="86">
        <v>75101</v>
      </c>
      <c r="D41" s="87"/>
      <c r="E41" s="30" t="s">
        <v>123</v>
      </c>
      <c r="F41" s="70">
        <f>SUM(F42)</f>
        <v>5586</v>
      </c>
      <c r="G41" s="144">
        <f>SUM(G42)</f>
        <v>5565</v>
      </c>
      <c r="H41" s="70">
        <f>SUM(H42)</f>
        <v>5565</v>
      </c>
    </row>
    <row r="42" spans="2:8" ht="51" customHeight="1">
      <c r="B42" s="88"/>
      <c r="C42" s="89"/>
      <c r="D42" s="111">
        <v>2010</v>
      </c>
      <c r="E42" s="31" t="s">
        <v>153</v>
      </c>
      <c r="F42" s="45">
        <v>5586</v>
      </c>
      <c r="G42" s="145">
        <v>5565</v>
      </c>
      <c r="H42" s="45">
        <v>5565</v>
      </c>
    </row>
    <row r="43" spans="2:8" ht="18" customHeight="1">
      <c r="B43" s="88"/>
      <c r="C43" s="90">
        <v>75113</v>
      </c>
      <c r="D43" s="96"/>
      <c r="E43" s="136" t="s">
        <v>132</v>
      </c>
      <c r="F43" s="67">
        <f>SUM(F44)</f>
        <v>55908</v>
      </c>
      <c r="G43" s="146">
        <f>SUM(G44)</f>
        <v>0</v>
      </c>
      <c r="H43" s="67"/>
    </row>
    <row r="44" spans="2:8" ht="49.5" customHeight="1" thickBot="1">
      <c r="B44" s="91"/>
      <c r="C44" s="92"/>
      <c r="D44" s="112">
        <v>2010</v>
      </c>
      <c r="E44" s="28" t="s">
        <v>153</v>
      </c>
      <c r="F44" s="71">
        <v>55908</v>
      </c>
      <c r="G44" s="151"/>
      <c r="H44" s="73"/>
    </row>
    <row r="45" spans="2:8" ht="29.25" customHeight="1" thickBot="1">
      <c r="B45" s="220">
        <v>754</v>
      </c>
      <c r="C45" s="221"/>
      <c r="D45" s="222"/>
      <c r="E45" s="223" t="s">
        <v>33</v>
      </c>
      <c r="F45" s="224">
        <f>F46+F49</f>
        <v>31000</v>
      </c>
      <c r="G45" s="225">
        <f>G46+G49</f>
        <v>41000</v>
      </c>
      <c r="H45" s="237">
        <f>H46+H49</f>
        <v>11000</v>
      </c>
    </row>
    <row r="46" spans="2:8" ht="18" customHeight="1">
      <c r="B46" s="85"/>
      <c r="C46" s="86">
        <v>75414</v>
      </c>
      <c r="D46" s="87"/>
      <c r="E46" s="25" t="s">
        <v>11</v>
      </c>
      <c r="F46" s="70">
        <f>+F47</f>
        <v>1000</v>
      </c>
      <c r="G46" s="144">
        <f>SUM(G47:G48)</f>
        <v>11000</v>
      </c>
      <c r="H46" s="70">
        <f>SUM(H47:H48)</f>
        <v>11000</v>
      </c>
    </row>
    <row r="47" spans="2:9" ht="50.25" customHeight="1">
      <c r="B47" s="88"/>
      <c r="C47" s="89"/>
      <c r="D47" s="111">
        <v>2010</v>
      </c>
      <c r="E47" s="31" t="s">
        <v>153</v>
      </c>
      <c r="F47" s="45">
        <v>1000</v>
      </c>
      <c r="G47" s="145">
        <v>1000</v>
      </c>
      <c r="H47" s="45">
        <v>1000</v>
      </c>
      <c r="I47" t="s">
        <v>10</v>
      </c>
    </row>
    <row r="48" spans="2:8" ht="51.75" customHeight="1">
      <c r="B48" s="88"/>
      <c r="C48" s="89"/>
      <c r="D48" s="111">
        <v>6310</v>
      </c>
      <c r="E48" s="31" t="s">
        <v>155</v>
      </c>
      <c r="F48" s="45"/>
      <c r="G48" s="145">
        <v>10000</v>
      </c>
      <c r="H48" s="45">
        <v>10000</v>
      </c>
    </row>
    <row r="49" spans="2:9" ht="18.75" customHeight="1">
      <c r="B49" s="88"/>
      <c r="C49" s="90">
        <v>75416</v>
      </c>
      <c r="D49" s="96"/>
      <c r="E49" s="32" t="s">
        <v>90</v>
      </c>
      <c r="F49" s="67">
        <f>SUM(F50)</f>
        <v>30000</v>
      </c>
      <c r="G49" s="146">
        <f>SUM(G50)</f>
        <v>30000</v>
      </c>
      <c r="H49" s="45"/>
      <c r="I49" t="s">
        <v>10</v>
      </c>
    </row>
    <row r="50" spans="2:8" ht="18.75" customHeight="1" thickBot="1">
      <c r="B50" s="91"/>
      <c r="C50" s="92"/>
      <c r="D50" s="112">
        <v>570</v>
      </c>
      <c r="E50" s="28" t="s">
        <v>156</v>
      </c>
      <c r="F50" s="71">
        <v>30000</v>
      </c>
      <c r="G50" s="148">
        <v>30000</v>
      </c>
      <c r="H50" s="71"/>
    </row>
    <row r="51" spans="2:8" ht="54" customHeight="1" thickBot="1">
      <c r="B51" s="220">
        <v>756</v>
      </c>
      <c r="C51" s="221"/>
      <c r="D51" s="222"/>
      <c r="E51" s="223" t="s">
        <v>119</v>
      </c>
      <c r="F51" s="224">
        <f>F52+F54+F61+F72+F75+F78</f>
        <v>22544486</v>
      </c>
      <c r="G51" s="225">
        <f>G52+G54+G61+G72+G75+G78</f>
        <v>22905058</v>
      </c>
      <c r="H51" s="226"/>
    </row>
    <row r="52" spans="2:8" ht="24.75" customHeight="1">
      <c r="B52" s="85"/>
      <c r="C52" s="86">
        <v>75601</v>
      </c>
      <c r="D52" s="87"/>
      <c r="E52" s="30" t="s">
        <v>92</v>
      </c>
      <c r="F52" s="70">
        <f>SUM(F53:F53)</f>
        <v>80000</v>
      </c>
      <c r="G52" s="144">
        <f>SUM(G53)</f>
        <v>80000</v>
      </c>
      <c r="H52" s="72"/>
    </row>
    <row r="53" spans="2:8" ht="26.25" customHeight="1">
      <c r="B53" s="85"/>
      <c r="C53" s="86"/>
      <c r="D53" s="111">
        <v>350</v>
      </c>
      <c r="E53" s="31" t="s">
        <v>157</v>
      </c>
      <c r="F53" s="45">
        <v>80000</v>
      </c>
      <c r="G53" s="145">
        <v>80000</v>
      </c>
      <c r="H53" s="45"/>
    </row>
    <row r="54" spans="2:10" ht="53.25" customHeight="1">
      <c r="B54" s="88"/>
      <c r="C54" s="90">
        <v>75615</v>
      </c>
      <c r="D54" s="96"/>
      <c r="E54" s="32" t="s">
        <v>142</v>
      </c>
      <c r="F54" s="67">
        <f>SUM(F55:F60)</f>
        <v>6635988</v>
      </c>
      <c r="G54" s="146">
        <f>SUM(G55:G60)</f>
        <v>7097774</v>
      </c>
      <c r="H54" s="45"/>
      <c r="J54" t="s">
        <v>10</v>
      </c>
    </row>
    <row r="55" spans="2:8" ht="13.5" customHeight="1">
      <c r="B55" s="88"/>
      <c r="C55" s="89"/>
      <c r="D55" s="111">
        <v>310</v>
      </c>
      <c r="E55" s="31" t="s">
        <v>158</v>
      </c>
      <c r="F55" s="45">
        <v>6339720</v>
      </c>
      <c r="G55" s="145">
        <v>6800000</v>
      </c>
      <c r="H55" s="45"/>
    </row>
    <row r="56" spans="2:8" ht="15" customHeight="1">
      <c r="B56" s="88"/>
      <c r="C56" s="89"/>
      <c r="D56" s="111">
        <v>320</v>
      </c>
      <c r="E56" s="31" t="s">
        <v>159</v>
      </c>
      <c r="F56" s="45">
        <v>9680</v>
      </c>
      <c r="G56" s="145">
        <v>9680</v>
      </c>
      <c r="H56" s="45"/>
    </row>
    <row r="57" spans="2:8" ht="15" customHeight="1">
      <c r="B57" s="88"/>
      <c r="C57" s="89"/>
      <c r="D57" s="111">
        <v>330</v>
      </c>
      <c r="E57" s="31" t="s">
        <v>160</v>
      </c>
      <c r="F57" s="45">
        <v>31400</v>
      </c>
      <c r="G57" s="149">
        <v>34500</v>
      </c>
      <c r="H57" s="45"/>
    </row>
    <row r="58" spans="2:8" ht="15" customHeight="1">
      <c r="B58" s="88"/>
      <c r="C58" s="89"/>
      <c r="D58" s="111">
        <v>340</v>
      </c>
      <c r="E58" s="31" t="s">
        <v>161</v>
      </c>
      <c r="F58" s="45">
        <v>172000</v>
      </c>
      <c r="G58" s="145">
        <v>172000</v>
      </c>
      <c r="H58" s="45"/>
    </row>
    <row r="59" spans="2:10" ht="24">
      <c r="B59" s="88"/>
      <c r="C59" s="89"/>
      <c r="D59" s="111">
        <v>910</v>
      </c>
      <c r="E59" s="31" t="s">
        <v>87</v>
      </c>
      <c r="F59" s="45">
        <v>50000</v>
      </c>
      <c r="G59" s="145">
        <v>50000</v>
      </c>
      <c r="H59" s="45"/>
      <c r="J59" t="s">
        <v>10</v>
      </c>
    </row>
    <row r="60" spans="2:8" ht="36">
      <c r="B60" s="88"/>
      <c r="C60" s="89"/>
      <c r="D60" s="111">
        <v>2440</v>
      </c>
      <c r="E60" s="31" t="s">
        <v>128</v>
      </c>
      <c r="F60" s="45">
        <v>33188</v>
      </c>
      <c r="G60" s="145">
        <v>31594</v>
      </c>
      <c r="H60" s="45"/>
    </row>
    <row r="61" spans="2:8" ht="49.5" customHeight="1">
      <c r="B61" s="88"/>
      <c r="C61" s="90">
        <v>75616</v>
      </c>
      <c r="D61" s="111"/>
      <c r="E61" s="32" t="s">
        <v>143</v>
      </c>
      <c r="F61" s="67">
        <f>SUM(F62:F71)</f>
        <v>3083700</v>
      </c>
      <c r="G61" s="146">
        <f>SUM(G62:G71)</f>
        <v>3135020</v>
      </c>
      <c r="H61" s="67"/>
    </row>
    <row r="62" spans="2:8" ht="15" customHeight="1">
      <c r="B62" s="88"/>
      <c r="C62" s="90"/>
      <c r="D62" s="111">
        <v>310</v>
      </c>
      <c r="E62" s="31" t="s">
        <v>158</v>
      </c>
      <c r="F62" s="45">
        <v>960280</v>
      </c>
      <c r="G62" s="145">
        <v>1030000</v>
      </c>
      <c r="H62" s="45"/>
    </row>
    <row r="63" spans="2:8" ht="15" customHeight="1">
      <c r="B63" s="88"/>
      <c r="C63" s="90"/>
      <c r="D63" s="111">
        <v>320</v>
      </c>
      <c r="E63" s="31" t="s">
        <v>159</v>
      </c>
      <c r="F63" s="45">
        <v>1090320</v>
      </c>
      <c r="G63" s="145">
        <v>1090320</v>
      </c>
      <c r="H63" s="45"/>
    </row>
    <row r="64" spans="2:8" ht="15" customHeight="1">
      <c r="B64" s="88"/>
      <c r="C64" s="90"/>
      <c r="D64" s="111">
        <v>330</v>
      </c>
      <c r="E64" s="31" t="s">
        <v>160</v>
      </c>
      <c r="F64" s="45">
        <v>4100</v>
      </c>
      <c r="G64" s="145">
        <v>4500</v>
      </c>
      <c r="H64" s="45"/>
    </row>
    <row r="65" spans="2:8" ht="15" customHeight="1">
      <c r="B65" s="88"/>
      <c r="C65" s="90"/>
      <c r="D65" s="111">
        <v>340</v>
      </c>
      <c r="E65" s="31" t="s">
        <v>161</v>
      </c>
      <c r="F65" s="45">
        <v>378000</v>
      </c>
      <c r="G65" s="145">
        <v>378000</v>
      </c>
      <c r="H65" s="45"/>
    </row>
    <row r="66" spans="2:8" ht="15" customHeight="1">
      <c r="B66" s="88"/>
      <c r="C66" s="90"/>
      <c r="D66" s="111">
        <v>360</v>
      </c>
      <c r="E66" s="31" t="s">
        <v>162</v>
      </c>
      <c r="F66" s="45">
        <v>30000</v>
      </c>
      <c r="G66" s="145">
        <v>30000</v>
      </c>
      <c r="H66" s="45"/>
    </row>
    <row r="67" spans="2:8" ht="15" customHeight="1">
      <c r="B67" s="88"/>
      <c r="C67" s="90"/>
      <c r="D67" s="111">
        <v>370</v>
      </c>
      <c r="E67" s="31" t="s">
        <v>163</v>
      </c>
      <c r="F67" s="45">
        <v>15000</v>
      </c>
      <c r="G67" s="145">
        <v>500</v>
      </c>
      <c r="H67" s="45"/>
    </row>
    <row r="68" spans="2:8" ht="15" customHeight="1">
      <c r="B68" s="88"/>
      <c r="C68" s="90"/>
      <c r="D68" s="111">
        <v>430</v>
      </c>
      <c r="E68" s="31" t="s">
        <v>164</v>
      </c>
      <c r="F68" s="45">
        <v>250000</v>
      </c>
      <c r="G68" s="145">
        <v>250000</v>
      </c>
      <c r="H68" s="45"/>
    </row>
    <row r="69" spans="2:8" ht="17.25" customHeight="1">
      <c r="B69" s="88"/>
      <c r="C69" s="90"/>
      <c r="D69" s="111">
        <v>450</v>
      </c>
      <c r="E69" s="31" t="s">
        <v>89</v>
      </c>
      <c r="F69" s="45">
        <v>6000</v>
      </c>
      <c r="G69" s="145">
        <v>700</v>
      </c>
      <c r="H69" s="45"/>
    </row>
    <row r="70" spans="2:8" ht="15" customHeight="1">
      <c r="B70" s="88"/>
      <c r="C70" s="90"/>
      <c r="D70" s="111">
        <v>500</v>
      </c>
      <c r="E70" s="31" t="s">
        <v>95</v>
      </c>
      <c r="F70" s="45">
        <v>350000</v>
      </c>
      <c r="G70" s="145">
        <v>350000</v>
      </c>
      <c r="H70" s="45"/>
    </row>
    <row r="71" spans="2:8" ht="26.25" customHeight="1">
      <c r="B71" s="88"/>
      <c r="C71" s="90"/>
      <c r="D71" s="111">
        <v>910</v>
      </c>
      <c r="E71" s="31" t="s">
        <v>87</v>
      </c>
      <c r="F71" s="45"/>
      <c r="G71" s="145">
        <v>1000</v>
      </c>
      <c r="H71" s="45"/>
    </row>
    <row r="72" spans="2:9" ht="36" customHeight="1">
      <c r="B72" s="88"/>
      <c r="C72" s="90">
        <v>75618</v>
      </c>
      <c r="D72" s="96"/>
      <c r="E72" s="32" t="s">
        <v>124</v>
      </c>
      <c r="F72" s="67">
        <f>SUM(F73:F74)</f>
        <v>515470</v>
      </c>
      <c r="G72" s="146">
        <f>SUM(G73:G74)</f>
        <v>501000</v>
      </c>
      <c r="H72" s="67"/>
      <c r="I72" s="8"/>
    </row>
    <row r="73" spans="2:9" ht="15" customHeight="1">
      <c r="B73" s="88"/>
      <c r="C73" s="89"/>
      <c r="D73" s="111">
        <v>410</v>
      </c>
      <c r="E73" s="26" t="s">
        <v>125</v>
      </c>
      <c r="F73" s="45">
        <v>515000</v>
      </c>
      <c r="G73" s="145">
        <v>500000</v>
      </c>
      <c r="H73" s="67"/>
      <c r="I73" s="1"/>
    </row>
    <row r="74" spans="2:9" ht="18" customHeight="1">
      <c r="B74" s="88"/>
      <c r="C74" s="89"/>
      <c r="D74" s="111">
        <v>460</v>
      </c>
      <c r="E74" s="26" t="s">
        <v>133</v>
      </c>
      <c r="F74" s="45">
        <v>470</v>
      </c>
      <c r="G74" s="145">
        <v>1000</v>
      </c>
      <c r="H74" s="67"/>
      <c r="I74" s="1"/>
    </row>
    <row r="75" spans="2:8" ht="16.5" customHeight="1">
      <c r="B75" s="88"/>
      <c r="C75" s="90">
        <v>75619</v>
      </c>
      <c r="D75" s="96"/>
      <c r="E75" s="32" t="s">
        <v>70</v>
      </c>
      <c r="F75" s="67">
        <f>SUM(F76:F77)</f>
        <v>16200</v>
      </c>
      <c r="G75" s="146">
        <f>SUM(G76:G77)</f>
        <v>17000</v>
      </c>
      <c r="H75" s="45"/>
    </row>
    <row r="76" spans="2:8" ht="15" customHeight="1">
      <c r="B76" s="91"/>
      <c r="C76" s="92"/>
      <c r="D76" s="112">
        <v>690</v>
      </c>
      <c r="E76" s="28" t="s">
        <v>69</v>
      </c>
      <c r="F76" s="71">
        <v>6950</v>
      </c>
      <c r="G76" s="148">
        <v>7000</v>
      </c>
      <c r="H76" s="71"/>
    </row>
    <row r="77" spans="2:8" ht="15.75" customHeight="1">
      <c r="B77" s="91"/>
      <c r="C77" s="92"/>
      <c r="D77" s="112">
        <v>970</v>
      </c>
      <c r="E77" s="28" t="s">
        <v>68</v>
      </c>
      <c r="F77" s="71">
        <v>9250</v>
      </c>
      <c r="G77" s="148">
        <v>10000</v>
      </c>
      <c r="H77" s="71"/>
    </row>
    <row r="78" spans="2:8" s="1" customFormat="1" ht="24">
      <c r="B78" s="88"/>
      <c r="C78" s="90">
        <v>75621</v>
      </c>
      <c r="D78" s="96"/>
      <c r="E78" s="32" t="s">
        <v>91</v>
      </c>
      <c r="F78" s="67">
        <f>SUM(F79+F80)</f>
        <v>12213128</v>
      </c>
      <c r="G78" s="146">
        <f>SUM(G79+G80)</f>
        <v>12074264</v>
      </c>
      <c r="H78" s="67"/>
    </row>
    <row r="79" spans="2:8" s="1" customFormat="1" ht="14.25" customHeight="1">
      <c r="B79" s="88"/>
      <c r="C79" s="89"/>
      <c r="D79" s="111">
        <v>10</v>
      </c>
      <c r="E79" s="31" t="s">
        <v>71</v>
      </c>
      <c r="F79" s="45">
        <v>10493128</v>
      </c>
      <c r="G79" s="145">
        <v>10374264</v>
      </c>
      <c r="H79" s="45"/>
    </row>
    <row r="80" spans="2:8" ht="15" customHeight="1" thickBot="1">
      <c r="B80" s="97"/>
      <c r="C80" s="95"/>
      <c r="D80" s="113">
        <v>20</v>
      </c>
      <c r="E80" s="35" t="s">
        <v>96</v>
      </c>
      <c r="F80" s="74">
        <v>1720000</v>
      </c>
      <c r="G80" s="150">
        <v>1700000</v>
      </c>
      <c r="H80" s="75"/>
    </row>
    <row r="81" spans="2:8" ht="15.75" customHeight="1" thickBot="1">
      <c r="B81" s="220">
        <v>758</v>
      </c>
      <c r="C81" s="221"/>
      <c r="D81" s="222"/>
      <c r="E81" s="236" t="s">
        <v>12</v>
      </c>
      <c r="F81" s="224">
        <f>+F82+F84+F86+F88+F90</f>
        <v>19004044</v>
      </c>
      <c r="G81" s="225">
        <f>+G82+G86+G88+G90</f>
        <v>17236160</v>
      </c>
      <c r="H81" s="226"/>
    </row>
    <row r="82" spans="2:8" ht="24">
      <c r="B82" s="85"/>
      <c r="C82" s="86">
        <v>75801</v>
      </c>
      <c r="D82" s="87"/>
      <c r="E82" s="30" t="s">
        <v>73</v>
      </c>
      <c r="F82" s="70">
        <f>+F83</f>
        <v>16913264</v>
      </c>
      <c r="G82" s="144">
        <f>+G83</f>
        <v>17126160</v>
      </c>
      <c r="H82" s="70"/>
    </row>
    <row r="83" spans="2:9" ht="12.75">
      <c r="B83" s="88"/>
      <c r="C83" s="89"/>
      <c r="D83" s="111">
        <v>2920</v>
      </c>
      <c r="E83" s="31" t="s">
        <v>72</v>
      </c>
      <c r="F83" s="45">
        <v>16913264</v>
      </c>
      <c r="G83" s="145">
        <v>17126160</v>
      </c>
      <c r="H83" s="67"/>
      <c r="I83" t="s">
        <v>10</v>
      </c>
    </row>
    <row r="84" spans="2:8" ht="24">
      <c r="B84" s="88"/>
      <c r="C84" s="90">
        <v>75802</v>
      </c>
      <c r="D84" s="96"/>
      <c r="E84" s="32" t="s">
        <v>220</v>
      </c>
      <c r="F84" s="67">
        <f>SUM(F85)</f>
        <v>1954661</v>
      </c>
      <c r="G84" s="146"/>
      <c r="H84" s="67"/>
    </row>
    <row r="85" spans="2:8" ht="12.75">
      <c r="B85" s="88"/>
      <c r="C85" s="89"/>
      <c r="D85" s="111">
        <v>2750</v>
      </c>
      <c r="E85" s="31" t="s">
        <v>221</v>
      </c>
      <c r="F85" s="45">
        <v>1954661</v>
      </c>
      <c r="G85" s="145"/>
      <c r="H85" s="67"/>
    </row>
    <row r="86" spans="2:8" ht="12.75">
      <c r="B86" s="98"/>
      <c r="C86" s="90">
        <v>75805</v>
      </c>
      <c r="D86" s="96"/>
      <c r="E86" s="32" t="s">
        <v>74</v>
      </c>
      <c r="F86" s="67">
        <f>+F87</f>
        <v>26119</v>
      </c>
      <c r="G86" s="146">
        <f>+G87</f>
        <v>0</v>
      </c>
      <c r="H86" s="45"/>
    </row>
    <row r="87" spans="2:8" ht="12.75">
      <c r="B87" s="98"/>
      <c r="C87" s="89"/>
      <c r="D87" s="111">
        <v>2920</v>
      </c>
      <c r="E87" s="31" t="s">
        <v>72</v>
      </c>
      <c r="F87" s="45">
        <v>26119</v>
      </c>
      <c r="G87" s="145"/>
      <c r="H87" s="45"/>
    </row>
    <row r="88" spans="2:9" ht="24.75" customHeight="1">
      <c r="B88" s="98"/>
      <c r="C88" s="90">
        <v>75809</v>
      </c>
      <c r="D88" s="96"/>
      <c r="E88" s="32" t="s">
        <v>111</v>
      </c>
      <c r="F88" s="67">
        <f>SUM(F89)</f>
        <v>20000</v>
      </c>
      <c r="G88" s="146">
        <f>SUM(G89)</f>
        <v>20000</v>
      </c>
      <c r="H88" s="45"/>
      <c r="I88" t="s">
        <v>10</v>
      </c>
    </row>
    <row r="89" spans="2:8" ht="36">
      <c r="B89" s="98"/>
      <c r="C89" s="89"/>
      <c r="D89" s="111">
        <v>2320</v>
      </c>
      <c r="E89" s="31" t="s">
        <v>165</v>
      </c>
      <c r="F89" s="45">
        <v>20000</v>
      </c>
      <c r="G89" s="145">
        <v>20000</v>
      </c>
      <c r="H89" s="45"/>
    </row>
    <row r="90" spans="2:8" ht="12.75">
      <c r="B90" s="88"/>
      <c r="C90" s="90">
        <v>75814</v>
      </c>
      <c r="D90" s="96"/>
      <c r="E90" s="27" t="s">
        <v>34</v>
      </c>
      <c r="F90" s="67">
        <f>+F91</f>
        <v>90000</v>
      </c>
      <c r="G90" s="146">
        <f>+G91</f>
        <v>90000</v>
      </c>
      <c r="H90" s="45"/>
    </row>
    <row r="91" spans="2:8" ht="13.5" thickBot="1">
      <c r="B91" s="91"/>
      <c r="C91" s="92"/>
      <c r="D91" s="112">
        <v>920</v>
      </c>
      <c r="E91" s="29" t="s">
        <v>86</v>
      </c>
      <c r="F91" s="71">
        <v>90000</v>
      </c>
      <c r="G91" s="148">
        <v>90000</v>
      </c>
      <c r="H91" s="73"/>
    </row>
    <row r="92" spans="2:8" ht="15" customHeight="1" thickBot="1">
      <c r="B92" s="220">
        <v>801</v>
      </c>
      <c r="C92" s="221"/>
      <c r="D92" s="222"/>
      <c r="E92" s="236" t="s">
        <v>5</v>
      </c>
      <c r="F92" s="224">
        <f>+F93+F100+F102+F107+F109</f>
        <v>686012</v>
      </c>
      <c r="G92" s="225">
        <f>+G93+G100+G102+G109</f>
        <v>317000</v>
      </c>
      <c r="H92" s="226"/>
    </row>
    <row r="93" spans="2:8" ht="12.75">
      <c r="B93" s="85"/>
      <c r="C93" s="86">
        <v>80101</v>
      </c>
      <c r="D93" s="87"/>
      <c r="E93" s="25" t="s">
        <v>35</v>
      </c>
      <c r="F93" s="70">
        <f>SUM(F94:F99)</f>
        <v>134993</v>
      </c>
      <c r="G93" s="144">
        <f>SUM(G94:G99)</f>
        <v>71000</v>
      </c>
      <c r="H93" s="70"/>
    </row>
    <row r="94" spans="2:8" ht="51" customHeight="1">
      <c r="B94" s="88"/>
      <c r="C94" s="89"/>
      <c r="D94" s="111">
        <v>750</v>
      </c>
      <c r="E94" s="31" t="s">
        <v>150</v>
      </c>
      <c r="F94" s="45">
        <v>86500</v>
      </c>
      <c r="G94" s="145">
        <f>35000+16000+8000</f>
        <v>59000</v>
      </c>
      <c r="H94" s="45"/>
    </row>
    <row r="95" spans="2:8" ht="16.5" customHeight="1">
      <c r="B95" s="88"/>
      <c r="C95" s="89"/>
      <c r="D95" s="111">
        <v>870</v>
      </c>
      <c r="E95" s="31" t="s">
        <v>207</v>
      </c>
      <c r="F95" s="45">
        <v>1700</v>
      </c>
      <c r="G95" s="145"/>
      <c r="H95" s="45"/>
    </row>
    <row r="96" spans="2:8" ht="15.75" customHeight="1">
      <c r="B96" s="88"/>
      <c r="C96" s="89"/>
      <c r="D96" s="111">
        <v>920</v>
      </c>
      <c r="E96" s="26" t="s">
        <v>86</v>
      </c>
      <c r="F96" s="45">
        <v>16300</v>
      </c>
      <c r="G96" s="145">
        <f>5000+7000</f>
        <v>12000</v>
      </c>
      <c r="H96" s="45"/>
    </row>
    <row r="97" spans="2:8" ht="34.5" customHeight="1">
      <c r="B97" s="88"/>
      <c r="C97" s="89"/>
      <c r="D97" s="111">
        <v>2030</v>
      </c>
      <c r="E97" s="31" t="s">
        <v>166</v>
      </c>
      <c r="F97" s="45">
        <v>13812</v>
      </c>
      <c r="G97" s="146"/>
      <c r="H97" s="67"/>
    </row>
    <row r="98" spans="2:8" ht="47.25" customHeight="1">
      <c r="B98" s="88"/>
      <c r="C98" s="89"/>
      <c r="D98" s="111">
        <v>2700</v>
      </c>
      <c r="E98" s="31" t="s">
        <v>147</v>
      </c>
      <c r="F98" s="45">
        <v>8281</v>
      </c>
      <c r="G98" s="146"/>
      <c r="H98" s="67"/>
    </row>
    <row r="99" spans="2:8" ht="51.75" customHeight="1">
      <c r="B99" s="88"/>
      <c r="C99" s="89"/>
      <c r="D99" s="111">
        <v>2702</v>
      </c>
      <c r="E99" s="31" t="s">
        <v>147</v>
      </c>
      <c r="F99" s="45">
        <v>8400</v>
      </c>
      <c r="G99" s="146"/>
      <c r="H99" s="67"/>
    </row>
    <row r="100" spans="2:8" ht="15.75" customHeight="1">
      <c r="B100" s="88"/>
      <c r="C100" s="90">
        <v>80104</v>
      </c>
      <c r="D100" s="96"/>
      <c r="E100" s="27" t="s">
        <v>121</v>
      </c>
      <c r="F100" s="67">
        <f>SUM(F101)</f>
        <v>201800</v>
      </c>
      <c r="G100" s="146">
        <f>SUM(G101)</f>
        <v>201000</v>
      </c>
      <c r="H100" s="67"/>
    </row>
    <row r="101" spans="2:8" ht="17.25" customHeight="1">
      <c r="B101" s="88"/>
      <c r="C101" s="89"/>
      <c r="D101" s="111">
        <v>830</v>
      </c>
      <c r="E101" s="26" t="s">
        <v>67</v>
      </c>
      <c r="F101" s="45">
        <v>201800</v>
      </c>
      <c r="G101" s="145">
        <v>201000</v>
      </c>
      <c r="H101" s="67"/>
    </row>
    <row r="102" spans="2:8" ht="16.5" customHeight="1">
      <c r="B102" s="88"/>
      <c r="C102" s="90">
        <v>80110</v>
      </c>
      <c r="D102" s="96"/>
      <c r="E102" s="27" t="s">
        <v>6</v>
      </c>
      <c r="F102" s="67">
        <f>SUM(F103:F106)</f>
        <v>346940</v>
      </c>
      <c r="G102" s="146">
        <f>SUM(G103:G106)</f>
        <v>45000</v>
      </c>
      <c r="H102" s="45"/>
    </row>
    <row r="103" spans="2:9" ht="49.5" customHeight="1">
      <c r="B103" s="88"/>
      <c r="C103" s="89"/>
      <c r="D103" s="111">
        <v>750</v>
      </c>
      <c r="E103" s="31" t="s">
        <v>150</v>
      </c>
      <c r="F103" s="45">
        <v>45000</v>
      </c>
      <c r="G103" s="145">
        <v>43500</v>
      </c>
      <c r="H103" s="67" t="s">
        <v>10</v>
      </c>
      <c r="I103" t="s">
        <v>10</v>
      </c>
    </row>
    <row r="104" spans="2:8" ht="15" customHeight="1">
      <c r="B104" s="88"/>
      <c r="C104" s="89"/>
      <c r="D104" s="111">
        <v>920</v>
      </c>
      <c r="E104" s="26" t="s">
        <v>86</v>
      </c>
      <c r="F104" s="45">
        <v>1000</v>
      </c>
      <c r="G104" s="145">
        <v>1500</v>
      </c>
      <c r="H104" s="45"/>
    </row>
    <row r="105" spans="2:8" ht="49.5" customHeight="1">
      <c r="B105" s="88"/>
      <c r="C105" s="89"/>
      <c r="D105" s="111">
        <v>2702</v>
      </c>
      <c r="E105" s="31" t="s">
        <v>147</v>
      </c>
      <c r="F105" s="45">
        <v>15540</v>
      </c>
      <c r="G105" s="145"/>
      <c r="H105" s="67"/>
    </row>
    <row r="106" spans="2:8" ht="36">
      <c r="B106" s="88"/>
      <c r="C106" s="89"/>
      <c r="D106" s="111">
        <v>6290</v>
      </c>
      <c r="E106" s="31" t="s">
        <v>146</v>
      </c>
      <c r="F106" s="45">
        <v>285400</v>
      </c>
      <c r="G106" s="146"/>
      <c r="H106" s="67"/>
    </row>
    <row r="107" spans="2:8" ht="15" customHeight="1">
      <c r="B107" s="88"/>
      <c r="C107" s="130">
        <v>80113</v>
      </c>
      <c r="D107" s="111"/>
      <c r="E107" s="27" t="s">
        <v>134</v>
      </c>
      <c r="F107" s="67">
        <f>SUM(F108)</f>
        <v>2129</v>
      </c>
      <c r="G107" s="146"/>
      <c r="H107" s="67"/>
    </row>
    <row r="108" spans="2:8" ht="38.25" customHeight="1">
      <c r="B108" s="88"/>
      <c r="C108" s="137"/>
      <c r="D108" s="112">
        <v>2030</v>
      </c>
      <c r="E108" s="31" t="s">
        <v>166</v>
      </c>
      <c r="F108" s="45">
        <v>2129</v>
      </c>
      <c r="G108" s="146"/>
      <c r="H108" s="67"/>
    </row>
    <row r="109" spans="2:8" ht="15.75" customHeight="1">
      <c r="B109" s="88"/>
      <c r="C109" s="90">
        <v>80195</v>
      </c>
      <c r="D109" s="96"/>
      <c r="E109" s="27" t="s">
        <v>3</v>
      </c>
      <c r="F109" s="67">
        <f>+F110</f>
        <v>150</v>
      </c>
      <c r="G109" s="146">
        <f>+G110</f>
        <v>0</v>
      </c>
      <c r="H109" s="45"/>
    </row>
    <row r="110" spans="2:8" ht="38.25" customHeight="1" thickBot="1">
      <c r="B110" s="91"/>
      <c r="C110" s="92"/>
      <c r="D110" s="112">
        <v>2030</v>
      </c>
      <c r="E110" s="31" t="s">
        <v>166</v>
      </c>
      <c r="F110" s="71">
        <v>150</v>
      </c>
      <c r="G110" s="151"/>
      <c r="H110" s="73"/>
    </row>
    <row r="111" spans="2:8" ht="17.25" customHeight="1" thickBot="1">
      <c r="B111" s="220">
        <v>851</v>
      </c>
      <c r="C111" s="221"/>
      <c r="D111" s="222"/>
      <c r="E111" s="236" t="s">
        <v>7</v>
      </c>
      <c r="F111" s="224">
        <f>SUM(F112)</f>
        <v>400000</v>
      </c>
      <c r="G111" s="225">
        <f>SUM(G112)</f>
        <v>450000</v>
      </c>
      <c r="H111" s="237"/>
    </row>
    <row r="112" spans="2:8" ht="15" customHeight="1">
      <c r="B112" s="85"/>
      <c r="C112" s="86">
        <v>85154</v>
      </c>
      <c r="D112" s="87"/>
      <c r="E112" s="25" t="s">
        <v>19</v>
      </c>
      <c r="F112" s="70">
        <f>SUM(F113:F113)</f>
        <v>400000</v>
      </c>
      <c r="G112" s="144">
        <f>SUM(G113)</f>
        <v>450000</v>
      </c>
      <c r="H112" s="72"/>
    </row>
    <row r="113" spans="2:8" ht="17.25" customHeight="1" thickBot="1">
      <c r="B113" s="88"/>
      <c r="C113" s="89"/>
      <c r="D113" s="111">
        <v>480</v>
      </c>
      <c r="E113" s="31" t="s">
        <v>167</v>
      </c>
      <c r="F113" s="45">
        <v>400000</v>
      </c>
      <c r="G113" s="145">
        <v>450000</v>
      </c>
      <c r="H113" s="67"/>
    </row>
    <row r="114" spans="2:8" ht="15.75" customHeight="1" thickBot="1">
      <c r="B114" s="220">
        <v>852</v>
      </c>
      <c r="C114" s="221"/>
      <c r="D114" s="222"/>
      <c r="E114" s="236" t="s">
        <v>118</v>
      </c>
      <c r="F114" s="224">
        <f>SUM(F115+F117+F120+F122+F125+F127+F133)</f>
        <v>5737240</v>
      </c>
      <c r="G114" s="225">
        <f>SUM(G117+G120+G122+G125+G127+G133)</f>
        <v>7053685</v>
      </c>
      <c r="H114" s="237">
        <f>SUM(H117+H120+H122+H125+H127+H133)</f>
        <v>6467601</v>
      </c>
    </row>
    <row r="115" spans="2:8" ht="15.75" customHeight="1">
      <c r="B115" s="134"/>
      <c r="C115" s="131">
        <v>85203</v>
      </c>
      <c r="D115" s="132"/>
      <c r="E115" s="253" t="s">
        <v>222</v>
      </c>
      <c r="F115" s="42">
        <f>SUM(F116)</f>
        <v>12022</v>
      </c>
      <c r="G115" s="152"/>
      <c r="H115" s="42"/>
    </row>
    <row r="116" spans="2:8" ht="15.75" customHeight="1">
      <c r="B116" s="129"/>
      <c r="C116" s="130"/>
      <c r="D116" s="254">
        <v>970</v>
      </c>
      <c r="E116" s="255" t="s">
        <v>68</v>
      </c>
      <c r="F116" s="76">
        <v>12022</v>
      </c>
      <c r="G116" s="147"/>
      <c r="H116" s="76"/>
    </row>
    <row r="117" spans="2:11" ht="30" customHeight="1">
      <c r="B117" s="129"/>
      <c r="C117" s="130">
        <v>85212</v>
      </c>
      <c r="D117" s="251"/>
      <c r="E117" s="241" t="s">
        <v>140</v>
      </c>
      <c r="F117" s="49">
        <f>SUM(F118:F119)</f>
        <v>4149168</v>
      </c>
      <c r="G117" s="252">
        <f>SUM(G118)</f>
        <v>5814000</v>
      </c>
      <c r="H117" s="49">
        <f>SUM(H118)</f>
        <v>5814000</v>
      </c>
      <c r="K117" t="s">
        <v>10</v>
      </c>
    </row>
    <row r="118" spans="2:8" ht="51" customHeight="1">
      <c r="B118" s="129"/>
      <c r="C118" s="131"/>
      <c r="D118" s="133">
        <v>2010</v>
      </c>
      <c r="E118" s="31" t="s">
        <v>153</v>
      </c>
      <c r="F118" s="76">
        <v>4134244</v>
      </c>
      <c r="G118" s="147">
        <v>5814000</v>
      </c>
      <c r="H118" s="76">
        <v>5814000</v>
      </c>
    </row>
    <row r="119" spans="2:8" ht="50.25" customHeight="1">
      <c r="B119" s="134"/>
      <c r="C119" s="131"/>
      <c r="D119" s="111">
        <v>6310</v>
      </c>
      <c r="E119" s="31" t="s">
        <v>155</v>
      </c>
      <c r="F119" s="138">
        <v>14924</v>
      </c>
      <c r="G119" s="153"/>
      <c r="H119" s="138"/>
    </row>
    <row r="120" spans="2:8" ht="36.75" customHeight="1">
      <c r="B120" s="85"/>
      <c r="C120" s="86">
        <v>85213</v>
      </c>
      <c r="D120" s="115"/>
      <c r="E120" s="30" t="s">
        <v>135</v>
      </c>
      <c r="F120" s="70">
        <f>SUM(F121)</f>
        <v>42854</v>
      </c>
      <c r="G120" s="144">
        <f>SUM(G121)</f>
        <v>55913</v>
      </c>
      <c r="H120" s="70">
        <f>SUM(H121)</f>
        <v>55913</v>
      </c>
    </row>
    <row r="121" spans="2:8" ht="49.5" customHeight="1">
      <c r="B121" s="88"/>
      <c r="C121" s="89"/>
      <c r="D121" s="111">
        <v>2010</v>
      </c>
      <c r="E121" s="31" t="s">
        <v>153</v>
      </c>
      <c r="F121" s="45">
        <v>42854</v>
      </c>
      <c r="G121" s="145">
        <v>55913</v>
      </c>
      <c r="H121" s="45">
        <v>55913</v>
      </c>
    </row>
    <row r="122" spans="2:8" ht="27" customHeight="1">
      <c r="B122" s="88"/>
      <c r="C122" s="90">
        <v>85214</v>
      </c>
      <c r="D122" s="111"/>
      <c r="E122" s="32" t="s">
        <v>105</v>
      </c>
      <c r="F122" s="67">
        <f>SUM(F123:F124)</f>
        <v>902519</v>
      </c>
      <c r="G122" s="146">
        <f>SUM(G123:G124)</f>
        <v>695022</v>
      </c>
      <c r="H122" s="67">
        <f>SUM(H123)</f>
        <v>597688</v>
      </c>
    </row>
    <row r="123" spans="2:8" ht="47.25" customHeight="1">
      <c r="B123" s="88"/>
      <c r="C123" s="89"/>
      <c r="D123" s="111">
        <v>2010</v>
      </c>
      <c r="E123" s="31" t="s">
        <v>153</v>
      </c>
      <c r="F123" s="45">
        <v>697037</v>
      </c>
      <c r="G123" s="145">
        <v>597688</v>
      </c>
      <c r="H123" s="45">
        <v>597688</v>
      </c>
    </row>
    <row r="124" spans="2:8" ht="39" customHeight="1">
      <c r="B124" s="88"/>
      <c r="C124" s="89"/>
      <c r="D124" s="112">
        <v>2030</v>
      </c>
      <c r="E124" s="31" t="s">
        <v>166</v>
      </c>
      <c r="F124" s="45">
        <v>205482</v>
      </c>
      <c r="G124" s="145">
        <v>97334</v>
      </c>
      <c r="H124" s="45"/>
    </row>
    <row r="125" spans="2:8" ht="13.5" customHeight="1">
      <c r="B125" s="88"/>
      <c r="C125" s="90">
        <v>85216</v>
      </c>
      <c r="D125" s="111"/>
      <c r="E125" s="33" t="s">
        <v>97</v>
      </c>
      <c r="F125" s="67">
        <f>SUM(F126)</f>
        <v>14640</v>
      </c>
      <c r="G125" s="146">
        <f>SUM(G126)</f>
        <v>0</v>
      </c>
      <c r="H125" s="67">
        <f>SUM(H126)</f>
        <v>0</v>
      </c>
    </row>
    <row r="126" spans="2:8" ht="51.75" customHeight="1">
      <c r="B126" s="88"/>
      <c r="C126" s="89"/>
      <c r="D126" s="111">
        <v>2010</v>
      </c>
      <c r="E126" s="31" t="s">
        <v>153</v>
      </c>
      <c r="F126" s="45">
        <v>14640</v>
      </c>
      <c r="G126" s="145"/>
      <c r="H126" s="45"/>
    </row>
    <row r="127" spans="2:11" ht="15" customHeight="1">
      <c r="B127" s="88"/>
      <c r="C127" s="90">
        <v>85219</v>
      </c>
      <c r="D127" s="111"/>
      <c r="E127" s="27" t="s">
        <v>37</v>
      </c>
      <c r="F127" s="67">
        <f>SUM(F128:F132)</f>
        <v>507989</v>
      </c>
      <c r="G127" s="146">
        <f>SUM(G128:G132)</f>
        <v>488750</v>
      </c>
      <c r="H127" s="67">
        <f>SUM(H128:H132)</f>
        <v>0</v>
      </c>
      <c r="K127" t="s">
        <v>10</v>
      </c>
    </row>
    <row r="128" spans="2:8" ht="15" customHeight="1">
      <c r="B128" s="91"/>
      <c r="C128" s="114"/>
      <c r="D128" s="111">
        <v>830</v>
      </c>
      <c r="E128" s="26" t="s">
        <v>67</v>
      </c>
      <c r="F128" s="71">
        <v>29000</v>
      </c>
      <c r="G128" s="148">
        <f>14000+15000</f>
        <v>29000</v>
      </c>
      <c r="H128" s="73"/>
    </row>
    <row r="129" spans="2:8" ht="15" customHeight="1">
      <c r="B129" s="91"/>
      <c r="C129" s="114"/>
      <c r="D129" s="112">
        <v>920</v>
      </c>
      <c r="E129" s="29" t="s">
        <v>86</v>
      </c>
      <c r="F129" s="71">
        <v>10000</v>
      </c>
      <c r="G129" s="148">
        <v>5000</v>
      </c>
      <c r="H129" s="73"/>
    </row>
    <row r="130" spans="2:8" ht="15" customHeight="1">
      <c r="B130" s="91"/>
      <c r="C130" s="114"/>
      <c r="D130" s="111">
        <v>970</v>
      </c>
      <c r="E130" s="26" t="s">
        <v>68</v>
      </c>
      <c r="F130" s="71">
        <v>14996</v>
      </c>
      <c r="G130" s="148">
        <v>200</v>
      </c>
      <c r="H130" s="73"/>
    </row>
    <row r="131" spans="2:8" ht="51" customHeight="1">
      <c r="B131" s="91"/>
      <c r="C131" s="114"/>
      <c r="D131" s="133">
        <v>2010</v>
      </c>
      <c r="E131" s="31" t="s">
        <v>153</v>
      </c>
      <c r="F131" s="71">
        <v>453993</v>
      </c>
      <c r="G131" s="148"/>
      <c r="H131" s="73"/>
    </row>
    <row r="132" spans="2:8" ht="36.75" customHeight="1">
      <c r="B132" s="91"/>
      <c r="C132" s="92"/>
      <c r="D132" s="112">
        <v>2030</v>
      </c>
      <c r="E132" s="31" t="s">
        <v>166</v>
      </c>
      <c r="F132" s="71"/>
      <c r="G132" s="148">
        <v>454550</v>
      </c>
      <c r="H132" s="71"/>
    </row>
    <row r="133" spans="2:8" ht="15" customHeight="1">
      <c r="B133" s="88"/>
      <c r="C133" s="90">
        <v>85295</v>
      </c>
      <c r="D133" s="96"/>
      <c r="E133" s="27" t="s">
        <v>3</v>
      </c>
      <c r="F133" s="67">
        <f>SUM(F134:F134)</f>
        <v>108048</v>
      </c>
      <c r="G133" s="146">
        <f>SUM(G134:G134)</f>
        <v>0</v>
      </c>
      <c r="H133" s="45"/>
    </row>
    <row r="134" spans="2:8" ht="36.75" customHeight="1" thickBot="1">
      <c r="B134" s="91"/>
      <c r="C134" s="92"/>
      <c r="D134" s="112">
        <v>2030</v>
      </c>
      <c r="E134" s="31" t="s">
        <v>166</v>
      </c>
      <c r="F134" s="71">
        <v>108048</v>
      </c>
      <c r="G134" s="148"/>
      <c r="H134" s="71"/>
    </row>
    <row r="135" spans="2:9" ht="30.75" customHeight="1" thickBot="1">
      <c r="B135" s="220">
        <v>853</v>
      </c>
      <c r="C135" s="221"/>
      <c r="D135" s="222"/>
      <c r="E135" s="223" t="s">
        <v>122</v>
      </c>
      <c r="F135" s="224">
        <f>+F136</f>
        <v>5400</v>
      </c>
      <c r="G135" s="225">
        <f>+G136</f>
        <v>5000</v>
      </c>
      <c r="H135" s="237">
        <f>+H136</f>
        <v>0</v>
      </c>
      <c r="I135" t="s">
        <v>10</v>
      </c>
    </row>
    <row r="136" spans="2:8" ht="15" customHeight="1">
      <c r="B136" s="85"/>
      <c r="C136" s="86">
        <v>85305</v>
      </c>
      <c r="D136" s="87"/>
      <c r="E136" s="25" t="s">
        <v>8</v>
      </c>
      <c r="F136" s="70">
        <f>SUM(F137)</f>
        <v>5400</v>
      </c>
      <c r="G136" s="144">
        <f>SUM(G137)</f>
        <v>5000</v>
      </c>
      <c r="H136" s="45"/>
    </row>
    <row r="137" spans="1:52" s="3" customFormat="1" ht="15" customHeight="1" thickBot="1">
      <c r="A137" s="6"/>
      <c r="B137" s="139"/>
      <c r="C137" s="89"/>
      <c r="D137" s="111">
        <v>830</v>
      </c>
      <c r="E137" s="26" t="s">
        <v>67</v>
      </c>
      <c r="F137" s="45">
        <v>5400</v>
      </c>
      <c r="G137" s="154">
        <v>5000</v>
      </c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2:8" ht="14.25" customHeight="1" thickBot="1">
      <c r="B138" s="220">
        <v>854</v>
      </c>
      <c r="C138" s="221"/>
      <c r="D138" s="222" t="s">
        <v>60</v>
      </c>
      <c r="E138" s="223" t="s">
        <v>38</v>
      </c>
      <c r="F138" s="224">
        <f>SUM(+F139)</f>
        <v>6971</v>
      </c>
      <c r="G138" s="225">
        <f>SUM(+G139)</f>
        <v>0</v>
      </c>
      <c r="H138" s="237"/>
    </row>
    <row r="139" spans="2:8" ht="12.75">
      <c r="B139" s="98"/>
      <c r="C139" s="90">
        <v>85415</v>
      </c>
      <c r="D139" s="96"/>
      <c r="E139" s="32" t="s">
        <v>66</v>
      </c>
      <c r="F139" s="67">
        <f>SUM(F140)</f>
        <v>6971</v>
      </c>
      <c r="G139" s="146">
        <f>SUM(G140)</f>
        <v>0</v>
      </c>
      <c r="H139" s="67"/>
    </row>
    <row r="140" spans="2:9" ht="37.5" customHeight="1" thickBot="1">
      <c r="B140" s="99"/>
      <c r="C140" s="92"/>
      <c r="D140" s="112">
        <v>2030</v>
      </c>
      <c r="E140" s="31" t="s">
        <v>166</v>
      </c>
      <c r="F140" s="71">
        <v>6971</v>
      </c>
      <c r="G140" s="145"/>
      <c r="H140" s="45"/>
      <c r="I140" t="s">
        <v>10</v>
      </c>
    </row>
    <row r="141" spans="2:9" ht="26.25" customHeight="1" thickBot="1">
      <c r="B141" s="220">
        <v>900</v>
      </c>
      <c r="C141" s="221"/>
      <c r="D141" s="222"/>
      <c r="E141" s="223" t="s">
        <v>39</v>
      </c>
      <c r="F141" s="224">
        <f>SUM(F142+F144+F146)</f>
        <v>1185454</v>
      </c>
      <c r="G141" s="225">
        <f>SUM(G142+G144+G146)</f>
        <v>554202</v>
      </c>
      <c r="H141" s="224">
        <f>SUM(H142+H146)</f>
        <v>0</v>
      </c>
      <c r="I141" t="s">
        <v>10</v>
      </c>
    </row>
    <row r="142" spans="2:8" ht="12.75">
      <c r="B142" s="85"/>
      <c r="C142" s="86">
        <v>90015</v>
      </c>
      <c r="D142" s="87"/>
      <c r="E142" s="25" t="s">
        <v>40</v>
      </c>
      <c r="F142" s="70">
        <f>SUM(F143)</f>
        <v>210567</v>
      </c>
      <c r="G142" s="144">
        <f>SUM(G143)</f>
        <v>0</v>
      </c>
      <c r="H142" s="70">
        <f>SUM(H143)</f>
        <v>0</v>
      </c>
    </row>
    <row r="143" spans="2:9" ht="48">
      <c r="B143" s="98"/>
      <c r="C143" s="89"/>
      <c r="D143" s="111">
        <v>2010</v>
      </c>
      <c r="E143" s="31" t="s">
        <v>153</v>
      </c>
      <c r="F143" s="45">
        <v>210567</v>
      </c>
      <c r="G143" s="145"/>
      <c r="H143" s="45"/>
      <c r="I143" t="s">
        <v>10</v>
      </c>
    </row>
    <row r="144" spans="2:8" ht="24">
      <c r="B144" s="98"/>
      <c r="C144" s="90">
        <v>90020</v>
      </c>
      <c r="D144" s="96"/>
      <c r="E144" s="32" t="s">
        <v>120</v>
      </c>
      <c r="F144" s="67">
        <f>SUM(F145)</f>
        <v>1000</v>
      </c>
      <c r="G144" s="146">
        <f>SUM(G145)</f>
        <v>1000</v>
      </c>
      <c r="H144" s="67"/>
    </row>
    <row r="145" spans="2:8" ht="15" customHeight="1">
      <c r="B145" s="98"/>
      <c r="C145" s="89"/>
      <c r="D145" s="112">
        <v>400</v>
      </c>
      <c r="E145" s="29" t="s">
        <v>117</v>
      </c>
      <c r="F145" s="45">
        <v>1000</v>
      </c>
      <c r="G145" s="145">
        <v>1000</v>
      </c>
      <c r="H145" s="45"/>
    </row>
    <row r="146" spans="2:8" ht="15" customHeight="1">
      <c r="B146" s="88"/>
      <c r="C146" s="90">
        <v>90095</v>
      </c>
      <c r="D146" s="96"/>
      <c r="E146" s="27" t="s">
        <v>3</v>
      </c>
      <c r="F146" s="67">
        <f>SUM(F147:F150)</f>
        <v>973887</v>
      </c>
      <c r="G146" s="146">
        <f>SUM(G147:G150)</f>
        <v>553202</v>
      </c>
      <c r="H146" s="67"/>
    </row>
    <row r="147" spans="2:8" ht="14.25" customHeight="1">
      <c r="B147" s="88"/>
      <c r="C147" s="89"/>
      <c r="D147" s="112">
        <v>690</v>
      </c>
      <c r="E147" s="28" t="s">
        <v>69</v>
      </c>
      <c r="F147" s="71">
        <v>470000</v>
      </c>
      <c r="G147" s="145">
        <v>60000</v>
      </c>
      <c r="H147" s="67"/>
    </row>
    <row r="148" spans="2:8" ht="15" customHeight="1">
      <c r="B148" s="88"/>
      <c r="C148" s="89"/>
      <c r="D148" s="111">
        <v>740</v>
      </c>
      <c r="E148" s="31" t="s">
        <v>99</v>
      </c>
      <c r="F148" s="45">
        <v>488702</v>
      </c>
      <c r="G148" s="145">
        <v>488702</v>
      </c>
      <c r="H148" s="67"/>
    </row>
    <row r="149" spans="2:8" ht="24">
      <c r="B149" s="88"/>
      <c r="C149" s="89"/>
      <c r="D149" s="111">
        <v>910</v>
      </c>
      <c r="E149" s="31" t="s">
        <v>87</v>
      </c>
      <c r="F149" s="45">
        <v>4145</v>
      </c>
      <c r="G149" s="145">
        <v>4500</v>
      </c>
      <c r="H149" s="67"/>
    </row>
    <row r="150" spans="2:9" ht="25.5" customHeight="1" thickBot="1">
      <c r="B150" s="88"/>
      <c r="C150" s="89"/>
      <c r="D150" s="111">
        <v>960</v>
      </c>
      <c r="E150" s="31" t="s">
        <v>148</v>
      </c>
      <c r="F150" s="45">
        <v>11040</v>
      </c>
      <c r="G150" s="155"/>
      <c r="H150" s="78"/>
      <c r="I150" t="s">
        <v>10</v>
      </c>
    </row>
    <row r="151" spans="2:8" ht="15" customHeight="1" thickBot="1">
      <c r="B151" s="220">
        <v>926</v>
      </c>
      <c r="C151" s="221"/>
      <c r="D151" s="222"/>
      <c r="E151" s="236" t="s">
        <v>14</v>
      </c>
      <c r="F151" s="224">
        <f>SUM(F152)</f>
        <v>2540</v>
      </c>
      <c r="G151" s="225">
        <f>SUM(G152)</f>
        <v>0</v>
      </c>
      <c r="H151" s="238"/>
    </row>
    <row r="152" spans="2:8" ht="15" customHeight="1">
      <c r="B152" s="239"/>
      <c r="C152" s="137">
        <v>92605</v>
      </c>
      <c r="D152" s="240"/>
      <c r="E152" s="241" t="s">
        <v>82</v>
      </c>
      <c r="F152" s="235">
        <f>SUM(F153)</f>
        <v>2540</v>
      </c>
      <c r="G152" s="242"/>
      <c r="H152" s="243"/>
    </row>
    <row r="153" spans="2:10" ht="24.75" thickBot="1">
      <c r="B153" s="91"/>
      <c r="C153" s="92"/>
      <c r="D153" s="111">
        <v>960</v>
      </c>
      <c r="E153" s="31" t="s">
        <v>148</v>
      </c>
      <c r="F153" s="71">
        <v>2540</v>
      </c>
      <c r="G153" s="148"/>
      <c r="H153" s="29"/>
      <c r="J153" t="s">
        <v>10</v>
      </c>
    </row>
    <row r="154" spans="2:8" ht="13.5" thickBot="1">
      <c r="B154" s="244"/>
      <c r="C154" s="245"/>
      <c r="D154" s="246"/>
      <c r="E154" s="245" t="s">
        <v>93</v>
      </c>
      <c r="F154" s="247">
        <f>SUM(F151+F141+F138+F135+F114+F111+F92+F81+F51+F45+F40+F31+F28+F14+F17+F5)</f>
        <v>52610271</v>
      </c>
      <c r="G154" s="248">
        <f>SUM(G151+G141+G138+G135+G114+G111+G92+G81+G51+G45+G40+G31+G28+G17+G14+G5)</f>
        <v>59188641.15</v>
      </c>
      <c r="H154" s="247">
        <f>SUM(H151+H141+H138+H135+H114+H111+H92+H81+H51+H45+H40+H31+H28+H17+H5)</f>
        <v>6682320</v>
      </c>
    </row>
    <row r="157" spans="5:7" ht="12.75">
      <c r="E157" s="36" t="s">
        <v>103</v>
      </c>
      <c r="G157" s="142">
        <v>445590.8</v>
      </c>
    </row>
    <row r="158" spans="5:8" ht="12.75">
      <c r="E158" s="36" t="s">
        <v>129</v>
      </c>
      <c r="G158" s="142">
        <v>177804</v>
      </c>
      <c r="H158" s="36" t="s">
        <v>10</v>
      </c>
    </row>
    <row r="159" ht="12.75">
      <c r="G159" s="142">
        <f>SUM(G157:G158)</f>
        <v>623394.8</v>
      </c>
    </row>
    <row r="160" ht="12.75">
      <c r="G160" s="156">
        <f>SUM(+G154-G159)</f>
        <v>58565246.35</v>
      </c>
    </row>
  </sheetData>
  <mergeCells count="2">
    <mergeCell ref="B2:H2"/>
    <mergeCell ref="B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I16" sqref="I16:I17"/>
    </sheetView>
  </sheetViews>
  <sheetFormatPr defaultColWidth="9.00390625" defaultRowHeight="12.75"/>
  <cols>
    <col min="1" max="1" width="4.75390625" style="4" customWidth="1"/>
    <col min="2" max="2" width="6.00390625" style="2" customWidth="1"/>
    <col min="3" max="3" width="30.25390625" style="66" customWidth="1"/>
    <col min="4" max="4" width="9.875" style="36" customWidth="1"/>
    <col min="5" max="5" width="9.375" style="36" customWidth="1"/>
    <col min="6" max="6" width="12.00390625" style="36" customWidth="1"/>
    <col min="7" max="7" width="12.125" style="36" customWidth="1"/>
    <col min="8" max="8" width="9.625" style="36" customWidth="1"/>
    <col min="9" max="9" width="8.375" style="36" customWidth="1"/>
    <col min="10" max="10" width="9.125" style="36" customWidth="1"/>
    <col min="11" max="11" width="12.00390625" style="36" customWidth="1"/>
    <col min="12" max="12" width="8.125" style="1" customWidth="1"/>
    <col min="13" max="16384" width="9.125" style="1" customWidth="1"/>
  </cols>
  <sheetData>
    <row r="1" spans="1:3" ht="50.25" customHeight="1">
      <c r="A1" s="263" t="s">
        <v>274</v>
      </c>
      <c r="B1" s="264"/>
      <c r="C1" s="264"/>
    </row>
    <row r="2" spans="1:11" ht="18.75" customHeight="1" thickBot="1">
      <c r="A2" s="294" t="s">
        <v>141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2" ht="14.25" customHeight="1">
      <c r="A3" s="278" t="s">
        <v>0</v>
      </c>
      <c r="B3" s="281" t="s">
        <v>1</v>
      </c>
      <c r="C3" s="275" t="s">
        <v>2</v>
      </c>
      <c r="D3" s="287" t="s">
        <v>116</v>
      </c>
      <c r="E3" s="288"/>
      <c r="F3" s="272" t="s">
        <v>130</v>
      </c>
      <c r="G3" s="265" t="s">
        <v>76</v>
      </c>
      <c r="H3" s="266"/>
      <c r="I3" s="266"/>
      <c r="J3" s="267"/>
      <c r="K3" s="291" t="s">
        <v>83</v>
      </c>
      <c r="L3" s="284" t="s">
        <v>114</v>
      </c>
    </row>
    <row r="4" spans="1:12" ht="12.75" customHeight="1">
      <c r="A4" s="279"/>
      <c r="B4" s="282"/>
      <c r="C4" s="276"/>
      <c r="D4" s="289"/>
      <c r="E4" s="290"/>
      <c r="F4" s="273"/>
      <c r="G4" s="268" t="s">
        <v>20</v>
      </c>
      <c r="H4" s="270" t="s">
        <v>75</v>
      </c>
      <c r="I4" s="270"/>
      <c r="J4" s="271"/>
      <c r="K4" s="292"/>
      <c r="L4" s="285"/>
    </row>
    <row r="5" spans="1:12" ht="23.25" customHeight="1" thickBot="1">
      <c r="A5" s="280"/>
      <c r="B5" s="283"/>
      <c r="C5" s="277"/>
      <c r="D5" s="37" t="s">
        <v>214</v>
      </c>
      <c r="E5" s="38" t="s">
        <v>100</v>
      </c>
      <c r="F5" s="274"/>
      <c r="G5" s="269"/>
      <c r="H5" s="105" t="s">
        <v>84</v>
      </c>
      <c r="I5" s="105" t="s">
        <v>115</v>
      </c>
      <c r="J5" s="106" t="s">
        <v>21</v>
      </c>
      <c r="K5" s="293"/>
      <c r="L5" s="286"/>
    </row>
    <row r="6" spans="1:12" s="9" customFormat="1" ht="14.25" customHeight="1">
      <c r="A6" s="14">
        <v>10</v>
      </c>
      <c r="B6" s="15"/>
      <c r="C6" s="58" t="s">
        <v>41</v>
      </c>
      <c r="D6" s="39">
        <f>SUM(D7:D10)</f>
        <v>154408</v>
      </c>
      <c r="E6" s="40">
        <f>SUM(E7+E10)</f>
        <v>855625</v>
      </c>
      <c r="F6" s="203">
        <f>SUM(F7:F10)</f>
        <v>5853842</v>
      </c>
      <c r="G6" s="210">
        <f>SUM(G7:G10)</f>
        <v>100500</v>
      </c>
      <c r="H6" s="41">
        <f>SUM(H7:H10)</f>
        <v>16200</v>
      </c>
      <c r="I6" s="42"/>
      <c r="J6" s="40"/>
      <c r="K6" s="198">
        <f>SUM(K7+K10)</f>
        <v>5753342</v>
      </c>
      <c r="L6" s="128">
        <f>SUM(L7+L10)</f>
        <v>0</v>
      </c>
    </row>
    <row r="7" spans="1:12" ht="24.75" customHeight="1">
      <c r="A7" s="12"/>
      <c r="B7" s="13">
        <v>1010</v>
      </c>
      <c r="C7" s="59" t="s">
        <v>79</v>
      </c>
      <c r="D7" s="43">
        <v>0</v>
      </c>
      <c r="E7" s="44">
        <v>855625</v>
      </c>
      <c r="F7" s="204">
        <v>5753342</v>
      </c>
      <c r="G7" s="211"/>
      <c r="H7" s="45"/>
      <c r="I7" s="45"/>
      <c r="J7" s="44"/>
      <c r="K7" s="199">
        <v>5753342</v>
      </c>
      <c r="L7" s="126"/>
    </row>
    <row r="8" spans="1:12" ht="14.25" customHeight="1">
      <c r="A8" s="12"/>
      <c r="B8" s="13">
        <v>1012</v>
      </c>
      <c r="C8" s="59" t="s">
        <v>78</v>
      </c>
      <c r="D8" s="43">
        <v>23000</v>
      </c>
      <c r="E8" s="44"/>
      <c r="F8" s="204">
        <v>20000</v>
      </c>
      <c r="G8" s="211">
        <v>20000</v>
      </c>
      <c r="H8" s="45"/>
      <c r="I8" s="45"/>
      <c r="J8" s="44"/>
      <c r="K8" s="199"/>
      <c r="L8" s="126"/>
    </row>
    <row r="9" spans="1:12" ht="14.25" customHeight="1">
      <c r="A9" s="12"/>
      <c r="B9" s="13">
        <v>1030</v>
      </c>
      <c r="C9" s="59" t="s">
        <v>112</v>
      </c>
      <c r="D9" s="43">
        <v>22000</v>
      </c>
      <c r="E9" s="44"/>
      <c r="F9" s="204">
        <v>22000</v>
      </c>
      <c r="G9" s="211">
        <v>22000</v>
      </c>
      <c r="H9" s="45"/>
      <c r="I9" s="45"/>
      <c r="J9" s="44"/>
      <c r="K9" s="199"/>
      <c r="L9" s="126"/>
    </row>
    <row r="10" spans="1:12" s="6" customFormat="1" ht="14.25" customHeight="1">
      <c r="A10" s="12"/>
      <c r="B10" s="13">
        <v>1095</v>
      </c>
      <c r="C10" s="60" t="s">
        <v>3</v>
      </c>
      <c r="D10" s="43">
        <v>109408</v>
      </c>
      <c r="E10" s="44"/>
      <c r="F10" s="204">
        <v>58500</v>
      </c>
      <c r="G10" s="211">
        <v>58500</v>
      </c>
      <c r="H10" s="45">
        <v>16200</v>
      </c>
      <c r="I10" s="45"/>
      <c r="J10" s="44"/>
      <c r="K10" s="199"/>
      <c r="L10" s="126"/>
    </row>
    <row r="11" spans="1:14" s="9" customFormat="1" ht="14.25" customHeight="1">
      <c r="A11" s="10">
        <v>600</v>
      </c>
      <c r="B11" s="11"/>
      <c r="C11" s="61" t="s">
        <v>28</v>
      </c>
      <c r="D11" s="46">
        <f>SUM(D12:D14)</f>
        <v>2601774</v>
      </c>
      <c r="E11" s="47">
        <f>SUM(E12:E14)</f>
        <v>2666181</v>
      </c>
      <c r="F11" s="205">
        <f>SUM(F12+F14)</f>
        <v>9041843</v>
      </c>
      <c r="G11" s="212">
        <f>SUM(G12+G14)</f>
        <v>2200000</v>
      </c>
      <c r="H11" s="49">
        <f>SUM(H12+H14)</f>
        <v>50000</v>
      </c>
      <c r="I11" s="49"/>
      <c r="J11" s="47"/>
      <c r="K11" s="200">
        <f>SUM(K12+K14)</f>
        <v>6641843</v>
      </c>
      <c r="L11" s="125">
        <f>SUM(L12+L14)</f>
        <v>200000</v>
      </c>
      <c r="N11" s="9" t="s">
        <v>10</v>
      </c>
    </row>
    <row r="12" spans="1:12" ht="14.25" customHeight="1">
      <c r="A12" s="12"/>
      <c r="B12" s="13">
        <v>60004</v>
      </c>
      <c r="C12" s="60" t="s">
        <v>42</v>
      </c>
      <c r="D12" s="43">
        <v>536000</v>
      </c>
      <c r="E12" s="44">
        <v>500000</v>
      </c>
      <c r="F12" s="204">
        <v>800000</v>
      </c>
      <c r="G12" s="211">
        <v>600000</v>
      </c>
      <c r="H12" s="45"/>
      <c r="I12" s="45"/>
      <c r="J12" s="44"/>
      <c r="K12" s="199"/>
      <c r="L12" s="126">
        <v>200000</v>
      </c>
    </row>
    <row r="13" spans="1:12" ht="14.25" customHeight="1">
      <c r="A13" s="12"/>
      <c r="B13" s="13">
        <v>60013</v>
      </c>
      <c r="C13" s="60" t="s">
        <v>136</v>
      </c>
      <c r="D13" s="43">
        <v>224400</v>
      </c>
      <c r="E13" s="44"/>
      <c r="F13" s="204"/>
      <c r="G13" s="211"/>
      <c r="H13" s="45"/>
      <c r="I13" s="45"/>
      <c r="J13" s="44"/>
      <c r="K13" s="199"/>
      <c r="L13" s="126" t="s">
        <v>10</v>
      </c>
    </row>
    <row r="14" spans="1:12" ht="14.25" customHeight="1">
      <c r="A14" s="12"/>
      <c r="B14" s="13">
        <v>60016</v>
      </c>
      <c r="C14" s="60" t="s">
        <v>16</v>
      </c>
      <c r="D14" s="43">
        <v>1841374</v>
      </c>
      <c r="E14" s="44">
        <v>2166181</v>
      </c>
      <c r="F14" s="204">
        <v>8241843</v>
      </c>
      <c r="G14" s="211">
        <v>1600000</v>
      </c>
      <c r="H14" s="45">
        <v>50000</v>
      </c>
      <c r="I14" s="45"/>
      <c r="J14" s="44"/>
      <c r="K14" s="199">
        <v>6641843</v>
      </c>
      <c r="L14" s="126"/>
    </row>
    <row r="15" spans="1:12" s="9" customFormat="1" ht="14.25" customHeight="1">
      <c r="A15" s="10">
        <v>700</v>
      </c>
      <c r="B15" s="11"/>
      <c r="C15" s="61" t="s">
        <v>4</v>
      </c>
      <c r="D15" s="46">
        <f>SUM(D16:D17)</f>
        <v>2059832</v>
      </c>
      <c r="E15" s="47">
        <f>SUM(E16:E18)</f>
        <v>720000</v>
      </c>
      <c r="F15" s="205">
        <f>SUM(F16:F18)</f>
        <v>7980000</v>
      </c>
      <c r="G15" s="212">
        <f>SUM(G16:G17)</f>
        <v>1780000</v>
      </c>
      <c r="H15" s="48">
        <f>SUM(H16:H17)</f>
        <v>0</v>
      </c>
      <c r="I15" s="49"/>
      <c r="J15" s="47"/>
      <c r="K15" s="200">
        <f>SUM(K16:K18)</f>
        <v>6200000</v>
      </c>
      <c r="L15" s="125">
        <f>SUM(L16:L17)</f>
        <v>0</v>
      </c>
    </row>
    <row r="16" spans="1:12" ht="14.25" customHeight="1">
      <c r="A16" s="12"/>
      <c r="B16" s="13">
        <v>70005</v>
      </c>
      <c r="C16" s="59" t="s">
        <v>61</v>
      </c>
      <c r="D16" s="43">
        <v>1056563</v>
      </c>
      <c r="E16" s="44">
        <v>660000</v>
      </c>
      <c r="F16" s="204">
        <v>1895000</v>
      </c>
      <c r="G16" s="211">
        <v>755000</v>
      </c>
      <c r="H16" s="45"/>
      <c r="I16" s="45"/>
      <c r="J16" s="44"/>
      <c r="K16" s="199">
        <v>1140000</v>
      </c>
      <c r="L16" s="126"/>
    </row>
    <row r="17" spans="1:12" ht="14.25" customHeight="1">
      <c r="A17" s="12"/>
      <c r="B17" s="13">
        <v>70021</v>
      </c>
      <c r="C17" s="60" t="s">
        <v>101</v>
      </c>
      <c r="D17" s="43">
        <v>1003269</v>
      </c>
      <c r="E17" s="44"/>
      <c r="F17" s="204">
        <v>1025000</v>
      </c>
      <c r="G17" s="211">
        <f>795000+230000</f>
        <v>1025000</v>
      </c>
      <c r="H17" s="45"/>
      <c r="I17" s="45"/>
      <c r="J17" s="44"/>
      <c r="K17" s="199"/>
      <c r="L17" s="126"/>
    </row>
    <row r="18" spans="1:12" ht="14.25" customHeight="1">
      <c r="A18" s="12"/>
      <c r="B18" s="13">
        <v>70095</v>
      </c>
      <c r="C18" s="60" t="s">
        <v>139</v>
      </c>
      <c r="D18" s="43"/>
      <c r="E18" s="44">
        <v>60000</v>
      </c>
      <c r="F18" s="204">
        <v>5060000</v>
      </c>
      <c r="G18" s="211"/>
      <c r="H18" s="45"/>
      <c r="I18" s="45"/>
      <c r="J18" s="44"/>
      <c r="K18" s="199">
        <v>5060000</v>
      </c>
      <c r="L18" s="126"/>
    </row>
    <row r="19" spans="1:12" s="9" customFormat="1" ht="14.25" customHeight="1">
      <c r="A19" s="10">
        <v>710</v>
      </c>
      <c r="B19" s="11"/>
      <c r="C19" s="61" t="s">
        <v>43</v>
      </c>
      <c r="D19" s="46">
        <f aca="true" t="shared" si="0" ref="D19:K19">SUM(D20:D21)</f>
        <v>353500</v>
      </c>
      <c r="E19" s="47">
        <f t="shared" si="0"/>
        <v>0</v>
      </c>
      <c r="F19" s="205">
        <f t="shared" si="0"/>
        <v>352500</v>
      </c>
      <c r="G19" s="212">
        <f>SUM(G20:G21)</f>
        <v>352500</v>
      </c>
      <c r="H19" s="48">
        <f>SUM(H20:H21)</f>
        <v>65000</v>
      </c>
      <c r="I19" s="49"/>
      <c r="J19" s="47"/>
      <c r="K19" s="200">
        <f t="shared" si="0"/>
        <v>0</v>
      </c>
      <c r="L19" s="125"/>
    </row>
    <row r="20" spans="1:12" s="8" customFormat="1" ht="14.25" customHeight="1">
      <c r="A20" s="12"/>
      <c r="B20" s="13">
        <v>71004</v>
      </c>
      <c r="C20" s="59" t="s">
        <v>80</v>
      </c>
      <c r="D20" s="43">
        <v>352500</v>
      </c>
      <c r="E20" s="44">
        <f>SUM(E21,E30)</f>
        <v>0</v>
      </c>
      <c r="F20" s="204">
        <v>352500</v>
      </c>
      <c r="G20" s="211">
        <v>352500</v>
      </c>
      <c r="H20" s="45">
        <v>65000</v>
      </c>
      <c r="I20" s="45"/>
      <c r="J20" s="44"/>
      <c r="K20" s="199"/>
      <c r="L20" s="127"/>
    </row>
    <row r="21" spans="1:12" ht="14.25" customHeight="1">
      <c r="A21" s="12"/>
      <c r="B21" s="13">
        <v>71035</v>
      </c>
      <c r="C21" s="60" t="s">
        <v>109</v>
      </c>
      <c r="D21" s="43">
        <v>1000</v>
      </c>
      <c r="E21" s="44">
        <v>0</v>
      </c>
      <c r="F21" s="204"/>
      <c r="G21" s="211"/>
      <c r="H21" s="45"/>
      <c r="I21" s="45"/>
      <c r="J21" s="44"/>
      <c r="K21" s="199"/>
      <c r="L21" s="126"/>
    </row>
    <row r="22" spans="1:12" s="9" customFormat="1" ht="14.25" customHeight="1">
      <c r="A22" s="10">
        <v>750</v>
      </c>
      <c r="B22" s="11"/>
      <c r="C22" s="61" t="s">
        <v>30</v>
      </c>
      <c r="D22" s="46">
        <f>SUM(D23:D26)</f>
        <v>5349758</v>
      </c>
      <c r="E22" s="50">
        <f>SUM(E23:E26)</f>
        <v>602000</v>
      </c>
      <c r="F22" s="205">
        <f>SUM(F23:F26)</f>
        <v>5636640</v>
      </c>
      <c r="G22" s="212">
        <f>SUM(G23:G26)</f>
        <v>5446640</v>
      </c>
      <c r="H22" s="49">
        <f>SUM(H23:H26)</f>
        <v>3448576</v>
      </c>
      <c r="I22" s="49"/>
      <c r="J22" s="124">
        <f>SUM(J23:J26)</f>
        <v>0</v>
      </c>
      <c r="K22" s="200">
        <f>SUM(K23+K24+K25+K26)</f>
        <v>190000</v>
      </c>
      <c r="L22" s="125"/>
    </row>
    <row r="23" spans="1:12" ht="14.25" customHeight="1">
      <c r="A23" s="12"/>
      <c r="B23" s="13">
        <v>75011</v>
      </c>
      <c r="C23" s="59" t="s">
        <v>64</v>
      </c>
      <c r="D23" s="43">
        <v>348426</v>
      </c>
      <c r="E23" s="44"/>
      <c r="F23" s="204">
        <v>386900</v>
      </c>
      <c r="G23" s="211">
        <v>386900</v>
      </c>
      <c r="H23" s="45">
        <v>331043</v>
      </c>
      <c r="I23" s="45"/>
      <c r="J23" s="44"/>
      <c r="K23" s="199"/>
      <c r="L23" s="126"/>
    </row>
    <row r="24" spans="1:12" ht="22.5">
      <c r="A24" s="12"/>
      <c r="B24" s="13">
        <v>75022</v>
      </c>
      <c r="C24" s="59" t="s">
        <v>44</v>
      </c>
      <c r="D24" s="43">
        <v>271100</v>
      </c>
      <c r="E24" s="44">
        <v>0</v>
      </c>
      <c r="F24" s="204">
        <v>303000</v>
      </c>
      <c r="G24" s="211">
        <v>303000</v>
      </c>
      <c r="H24" s="45" t="s">
        <v>10</v>
      </c>
      <c r="I24" s="45"/>
      <c r="J24" s="44"/>
      <c r="K24" s="199"/>
      <c r="L24" s="126"/>
    </row>
    <row r="25" spans="1:12" ht="22.5">
      <c r="A25" s="12"/>
      <c r="B25" s="13">
        <v>75023</v>
      </c>
      <c r="C25" s="59" t="s">
        <v>31</v>
      </c>
      <c r="D25" s="43">
        <v>4314523</v>
      </c>
      <c r="E25" s="44">
        <v>602000</v>
      </c>
      <c r="F25" s="204">
        <v>4531740</v>
      </c>
      <c r="G25" s="211">
        <v>4341740</v>
      </c>
      <c r="H25" s="45">
        <v>3117533</v>
      </c>
      <c r="I25" s="45"/>
      <c r="J25" s="44"/>
      <c r="K25" s="199">
        <v>190000</v>
      </c>
      <c r="L25" s="126"/>
    </row>
    <row r="26" spans="1:12" ht="15" customHeight="1">
      <c r="A26" s="12"/>
      <c r="B26" s="13">
        <v>75095</v>
      </c>
      <c r="C26" s="60" t="s">
        <v>65</v>
      </c>
      <c r="D26" s="43">
        <v>415709</v>
      </c>
      <c r="E26" s="44"/>
      <c r="F26" s="204">
        <v>415000</v>
      </c>
      <c r="G26" s="211">
        <v>415000</v>
      </c>
      <c r="H26" s="45" t="s">
        <v>10</v>
      </c>
      <c r="I26" s="45"/>
      <c r="J26" s="44"/>
      <c r="K26" s="199"/>
      <c r="L26" s="126"/>
    </row>
    <row r="27" spans="1:12" s="9" customFormat="1" ht="50.25" customHeight="1">
      <c r="A27" s="10">
        <v>751</v>
      </c>
      <c r="B27" s="11"/>
      <c r="C27" s="62" t="s">
        <v>45</v>
      </c>
      <c r="D27" s="46">
        <f>+D28+D29</f>
        <v>61494</v>
      </c>
      <c r="E27" s="47">
        <f aca="true" t="shared" si="1" ref="E27:K27">+E28</f>
        <v>0</v>
      </c>
      <c r="F27" s="205">
        <f t="shared" si="1"/>
        <v>5565</v>
      </c>
      <c r="G27" s="212">
        <f t="shared" si="1"/>
        <v>5565</v>
      </c>
      <c r="H27" s="49"/>
      <c r="I27" s="49"/>
      <c r="J27" s="47"/>
      <c r="K27" s="200">
        <f t="shared" si="1"/>
        <v>0</v>
      </c>
      <c r="L27" s="125"/>
    </row>
    <row r="28" spans="1:12" ht="26.25" customHeight="1">
      <c r="A28" s="12"/>
      <c r="B28" s="13">
        <v>75101</v>
      </c>
      <c r="C28" s="63" t="s">
        <v>77</v>
      </c>
      <c r="D28" s="43">
        <v>5586</v>
      </c>
      <c r="E28" s="44"/>
      <c r="F28" s="204">
        <v>5565</v>
      </c>
      <c r="G28" s="211">
        <v>5565</v>
      </c>
      <c r="H28" s="45"/>
      <c r="I28" s="45"/>
      <c r="J28" s="44"/>
      <c r="K28" s="199"/>
      <c r="L28" s="126"/>
    </row>
    <row r="29" spans="1:12" ht="19.5" customHeight="1">
      <c r="A29" s="12"/>
      <c r="B29" s="13">
        <v>75113</v>
      </c>
      <c r="C29" s="59" t="s">
        <v>132</v>
      </c>
      <c r="D29" s="43">
        <v>55908</v>
      </c>
      <c r="E29" s="44"/>
      <c r="F29" s="204"/>
      <c r="G29" s="211"/>
      <c r="H29" s="45"/>
      <c r="I29" s="45"/>
      <c r="J29" s="44"/>
      <c r="K29" s="199"/>
      <c r="L29" s="126"/>
    </row>
    <row r="30" spans="1:12" s="9" customFormat="1" ht="24.75" customHeight="1">
      <c r="A30" s="10">
        <v>754</v>
      </c>
      <c r="B30" s="11"/>
      <c r="C30" s="62" t="s">
        <v>46</v>
      </c>
      <c r="D30" s="46">
        <f>SUM(D31:D33)</f>
        <v>572508</v>
      </c>
      <c r="E30" s="47">
        <f aca="true" t="shared" si="2" ref="E30:K30">SUM(E31+E32+E33)</f>
        <v>0</v>
      </c>
      <c r="F30" s="205">
        <f t="shared" si="2"/>
        <v>602225</v>
      </c>
      <c r="G30" s="212">
        <f>SUM(G31+G32+G33)</f>
        <v>592225</v>
      </c>
      <c r="H30" s="49">
        <f t="shared" si="2"/>
        <v>337812</v>
      </c>
      <c r="I30" s="49"/>
      <c r="J30" s="47"/>
      <c r="K30" s="200">
        <f t="shared" si="2"/>
        <v>10000</v>
      </c>
      <c r="L30" s="125"/>
    </row>
    <row r="31" spans="1:12" s="6" customFormat="1" ht="14.25" customHeight="1">
      <c r="A31" s="12"/>
      <c r="B31" s="13">
        <v>75412</v>
      </c>
      <c r="C31" s="60" t="s">
        <v>17</v>
      </c>
      <c r="D31" s="43">
        <v>209981</v>
      </c>
      <c r="E31" s="44"/>
      <c r="F31" s="204">
        <v>214200</v>
      </c>
      <c r="G31" s="211">
        <v>214200</v>
      </c>
      <c r="H31" s="45">
        <v>26100</v>
      </c>
      <c r="I31" s="45"/>
      <c r="J31" s="44"/>
      <c r="K31" s="199"/>
      <c r="L31" s="126"/>
    </row>
    <row r="32" spans="1:12" ht="14.25" customHeight="1">
      <c r="A32" s="12"/>
      <c r="B32" s="13">
        <v>75414</v>
      </c>
      <c r="C32" s="60" t="s">
        <v>11</v>
      </c>
      <c r="D32" s="43">
        <v>1820</v>
      </c>
      <c r="E32" s="44"/>
      <c r="F32" s="204">
        <v>11000</v>
      </c>
      <c r="G32" s="211">
        <v>1000</v>
      </c>
      <c r="H32" s="45"/>
      <c r="I32" s="45"/>
      <c r="J32" s="44"/>
      <c r="K32" s="199">
        <v>10000</v>
      </c>
      <c r="L32" s="126"/>
    </row>
    <row r="33" spans="1:12" ht="14.25" customHeight="1">
      <c r="A33" s="12"/>
      <c r="B33" s="13">
        <v>75416</v>
      </c>
      <c r="C33" s="219" t="s">
        <v>90</v>
      </c>
      <c r="D33" s="43">
        <v>360707</v>
      </c>
      <c r="E33" s="44"/>
      <c r="F33" s="204">
        <v>377025</v>
      </c>
      <c r="G33" s="211">
        <v>377025</v>
      </c>
      <c r="H33" s="45">
        <v>311712</v>
      </c>
      <c r="I33" s="45"/>
      <c r="J33" s="44"/>
      <c r="K33" s="199"/>
      <c r="L33" s="126"/>
    </row>
    <row r="34" spans="1:12" s="6" customFormat="1" ht="60.75" customHeight="1">
      <c r="A34" s="116">
        <v>756</v>
      </c>
      <c r="B34" s="13"/>
      <c r="C34" s="218" t="s">
        <v>215</v>
      </c>
      <c r="D34" s="120">
        <f>SUM(D35)</f>
        <v>120000</v>
      </c>
      <c r="E34" s="121"/>
      <c r="F34" s="206">
        <f>SUM(F35)</f>
        <v>134000</v>
      </c>
      <c r="G34" s="213">
        <f>SUM(G35)</f>
        <v>134000</v>
      </c>
      <c r="H34" s="45"/>
      <c r="I34" s="45"/>
      <c r="J34" s="44"/>
      <c r="K34" s="199"/>
      <c r="L34" s="126"/>
    </row>
    <row r="35" spans="1:12" s="6" customFormat="1" ht="27" customHeight="1">
      <c r="A35" s="12"/>
      <c r="B35" s="13">
        <v>75647</v>
      </c>
      <c r="C35" s="217" t="s">
        <v>106</v>
      </c>
      <c r="D35" s="43">
        <v>120000</v>
      </c>
      <c r="E35" s="44"/>
      <c r="F35" s="204">
        <v>134000</v>
      </c>
      <c r="G35" s="211">
        <v>134000</v>
      </c>
      <c r="H35" s="45"/>
      <c r="I35" s="45"/>
      <c r="J35" s="44"/>
      <c r="K35" s="199"/>
      <c r="L35" s="126"/>
    </row>
    <row r="36" spans="1:12" s="6" customFormat="1" ht="15.75" customHeight="1">
      <c r="A36" s="10">
        <v>757</v>
      </c>
      <c r="B36" s="11"/>
      <c r="C36" s="61" t="s">
        <v>47</v>
      </c>
      <c r="D36" s="120">
        <f>SUM(D37:D38)</f>
        <v>155100</v>
      </c>
      <c r="E36" s="121"/>
      <c r="F36" s="207">
        <f>SUM(F37:F38)</f>
        <v>227804</v>
      </c>
      <c r="G36" s="207">
        <f>SUM(G37:G38)</f>
        <v>227804</v>
      </c>
      <c r="H36" s="45"/>
      <c r="I36" s="120">
        <f>SUM(I37:I38)</f>
        <v>227804</v>
      </c>
      <c r="J36" s="44"/>
      <c r="K36" s="199"/>
      <c r="L36" s="126"/>
    </row>
    <row r="37" spans="1:12" s="6" customFormat="1" ht="36.75" customHeight="1">
      <c r="A37" s="12"/>
      <c r="B37" s="13">
        <v>75702</v>
      </c>
      <c r="C37" s="59" t="s">
        <v>48</v>
      </c>
      <c r="D37" s="43">
        <v>50000</v>
      </c>
      <c r="E37" s="44"/>
      <c r="F37" s="204">
        <v>50000</v>
      </c>
      <c r="G37" s="211">
        <v>50000</v>
      </c>
      <c r="H37" s="45"/>
      <c r="I37" s="45">
        <v>50000</v>
      </c>
      <c r="J37" s="44"/>
      <c r="K37" s="199"/>
      <c r="L37" s="126"/>
    </row>
    <row r="38" spans="1:12" s="6" customFormat="1" ht="36.75" customHeight="1">
      <c r="A38" s="12"/>
      <c r="B38" s="13">
        <v>75704</v>
      </c>
      <c r="C38" s="59" t="s">
        <v>137</v>
      </c>
      <c r="D38" s="43">
        <v>105100</v>
      </c>
      <c r="E38" s="44"/>
      <c r="F38" s="204">
        <v>177804</v>
      </c>
      <c r="G38" s="211">
        <v>177804</v>
      </c>
      <c r="H38" s="45"/>
      <c r="I38" s="45">
        <v>177804</v>
      </c>
      <c r="J38" s="44"/>
      <c r="K38" s="199"/>
      <c r="L38" s="126"/>
    </row>
    <row r="39" spans="1:12" s="9" customFormat="1" ht="12.75">
      <c r="A39" s="10">
        <v>758</v>
      </c>
      <c r="B39" s="11"/>
      <c r="C39" s="61" t="s">
        <v>12</v>
      </c>
      <c r="D39" s="46">
        <f>+D40+D41</f>
        <v>57032</v>
      </c>
      <c r="E39" s="47">
        <f>+E40+E41</f>
        <v>223235</v>
      </c>
      <c r="F39" s="205">
        <f>+F40+F41</f>
        <v>621223</v>
      </c>
      <c r="G39" s="212">
        <f>+G40+G41</f>
        <v>100000</v>
      </c>
      <c r="H39" s="49"/>
      <c r="I39" s="49"/>
      <c r="J39" s="47"/>
      <c r="K39" s="200">
        <f>+K40+K41</f>
        <v>0</v>
      </c>
      <c r="L39" s="46">
        <f>+L40+L41</f>
        <v>521223</v>
      </c>
    </row>
    <row r="40" spans="1:12" ht="22.5">
      <c r="A40" s="12"/>
      <c r="B40" s="13">
        <v>75809</v>
      </c>
      <c r="C40" s="59" t="s">
        <v>81</v>
      </c>
      <c r="D40" s="43">
        <v>500</v>
      </c>
      <c r="E40" s="44">
        <v>223235</v>
      </c>
      <c r="F40" s="204">
        <v>521223</v>
      </c>
      <c r="G40" s="211">
        <v>0</v>
      </c>
      <c r="H40" s="45"/>
      <c r="I40" s="45"/>
      <c r="J40" s="44"/>
      <c r="K40" s="199"/>
      <c r="L40" s="126">
        <f>111223+210000+200000</f>
        <v>521223</v>
      </c>
    </row>
    <row r="41" spans="1:12" ht="14.25" customHeight="1">
      <c r="A41" s="12"/>
      <c r="B41" s="13">
        <v>75818</v>
      </c>
      <c r="C41" s="60" t="s">
        <v>49</v>
      </c>
      <c r="D41" s="43">
        <v>56532</v>
      </c>
      <c r="E41" s="44"/>
      <c r="F41" s="204">
        <v>100000</v>
      </c>
      <c r="G41" s="211">
        <v>100000</v>
      </c>
      <c r="H41" s="45"/>
      <c r="I41" s="45"/>
      <c r="J41" s="44"/>
      <c r="K41" s="199"/>
      <c r="L41" s="126"/>
    </row>
    <row r="42" spans="1:12" s="9" customFormat="1" ht="14.25" customHeight="1">
      <c r="A42" s="10">
        <v>801</v>
      </c>
      <c r="B42" s="11"/>
      <c r="C42" s="61" t="s">
        <v>50</v>
      </c>
      <c r="D42" s="46">
        <f>SUM(D43:D51)</f>
        <v>22108937</v>
      </c>
      <c r="E42" s="47">
        <f>SUM(E43:E51)</f>
        <v>1137000</v>
      </c>
      <c r="F42" s="205">
        <f>SUM(F43:F51)</f>
        <v>22195985</v>
      </c>
      <c r="G42" s="212">
        <f>SUM(G43:G51)</f>
        <v>21698815</v>
      </c>
      <c r="H42" s="49">
        <f>SUM(H43:H51)</f>
        <v>17600088</v>
      </c>
      <c r="I42" s="49"/>
      <c r="J42" s="47">
        <f>SUM(J43:J51)</f>
        <v>350000</v>
      </c>
      <c r="K42" s="200">
        <f>+K43+K44+K45+K48+K49+K51</f>
        <v>497170</v>
      </c>
      <c r="L42" s="125"/>
    </row>
    <row r="43" spans="1:12" ht="14.25" customHeight="1">
      <c r="A43" s="12"/>
      <c r="B43" s="13">
        <v>80101</v>
      </c>
      <c r="C43" s="60" t="s">
        <v>35</v>
      </c>
      <c r="D43" s="43">
        <v>12038909</v>
      </c>
      <c r="E43" s="44">
        <v>40000</v>
      </c>
      <c r="F43" s="204">
        <v>11823848</v>
      </c>
      <c r="G43" s="211">
        <v>11571848</v>
      </c>
      <c r="H43" s="45">
        <v>9040390</v>
      </c>
      <c r="I43" s="45"/>
      <c r="J43" s="44">
        <f>53000+175000</f>
        <v>228000</v>
      </c>
      <c r="K43" s="199">
        <v>252000</v>
      </c>
      <c r="L43" s="126"/>
    </row>
    <row r="44" spans="1:12" ht="14.25" customHeight="1">
      <c r="A44" s="12"/>
      <c r="B44" s="13">
        <v>80104</v>
      </c>
      <c r="C44" s="59" t="s">
        <v>98</v>
      </c>
      <c r="D44" s="43">
        <v>2680041</v>
      </c>
      <c r="E44" s="44"/>
      <c r="F44" s="204">
        <v>2576070</v>
      </c>
      <c r="G44" s="211">
        <v>2576070</v>
      </c>
      <c r="H44" s="45">
        <v>2314190</v>
      </c>
      <c r="I44" s="45" t="s">
        <v>10</v>
      </c>
      <c r="J44" s="44"/>
      <c r="K44" s="199"/>
      <c r="L44" s="126"/>
    </row>
    <row r="45" spans="1:12" ht="14.25" customHeight="1">
      <c r="A45" s="12"/>
      <c r="B45" s="13">
        <v>80110</v>
      </c>
      <c r="C45" s="60" t="s">
        <v>6</v>
      </c>
      <c r="D45" s="43">
        <v>5690191</v>
      </c>
      <c r="E45" s="44">
        <v>1097000</v>
      </c>
      <c r="F45" s="204">
        <v>6387245</v>
      </c>
      <c r="G45" s="211">
        <v>6142075</v>
      </c>
      <c r="H45" s="45">
        <v>5112016</v>
      </c>
      <c r="I45" s="45"/>
      <c r="J45" s="44">
        <f>122000</f>
        <v>122000</v>
      </c>
      <c r="K45" s="199">
        <v>245170</v>
      </c>
      <c r="L45" s="126"/>
    </row>
    <row r="46" spans="1:12" ht="14.25" customHeight="1">
      <c r="A46" s="12"/>
      <c r="B46" s="13">
        <v>80113</v>
      </c>
      <c r="C46" s="60" t="s">
        <v>134</v>
      </c>
      <c r="D46" s="43">
        <v>2129</v>
      </c>
      <c r="E46" s="44"/>
      <c r="F46" s="204"/>
      <c r="G46" s="211"/>
      <c r="H46" s="45"/>
      <c r="I46" s="45"/>
      <c r="J46" s="44"/>
      <c r="K46" s="199"/>
      <c r="L46" s="126"/>
    </row>
    <row r="47" spans="1:12" ht="14.25" customHeight="1">
      <c r="A47" s="12"/>
      <c r="B47" s="13">
        <v>80114</v>
      </c>
      <c r="C47" s="60" t="s">
        <v>102</v>
      </c>
      <c r="D47" s="43">
        <v>235000</v>
      </c>
      <c r="E47" s="44"/>
      <c r="F47" s="204">
        <v>247690</v>
      </c>
      <c r="G47" s="211">
        <v>247690</v>
      </c>
      <c r="H47" s="45">
        <v>224280</v>
      </c>
      <c r="I47" s="45"/>
      <c r="J47" s="44"/>
      <c r="K47" s="199"/>
      <c r="L47" s="126"/>
    </row>
    <row r="48" spans="1:12" ht="14.25" customHeight="1">
      <c r="A48" s="12"/>
      <c r="B48" s="13">
        <v>80120</v>
      </c>
      <c r="C48" s="60" t="s">
        <v>36</v>
      </c>
      <c r="D48" s="43">
        <v>909705</v>
      </c>
      <c r="E48" s="44"/>
      <c r="F48" s="204">
        <v>813112</v>
      </c>
      <c r="G48" s="211">
        <v>813112</v>
      </c>
      <c r="H48" s="45">
        <v>676112</v>
      </c>
      <c r="I48" s="45"/>
      <c r="J48" s="44"/>
      <c r="K48" s="199"/>
      <c r="L48" s="126"/>
    </row>
    <row r="49" spans="1:12" s="6" customFormat="1" ht="14.25" customHeight="1">
      <c r="A49" s="12"/>
      <c r="B49" s="13">
        <v>80130</v>
      </c>
      <c r="C49" s="60" t="s">
        <v>107</v>
      </c>
      <c r="D49" s="43">
        <v>501809</v>
      </c>
      <c r="E49" s="44" t="s">
        <v>10</v>
      </c>
      <c r="F49" s="204">
        <v>348020</v>
      </c>
      <c r="G49" s="211">
        <v>348020</v>
      </c>
      <c r="H49" s="45">
        <v>233100</v>
      </c>
      <c r="I49" s="45"/>
      <c r="J49" s="44"/>
      <c r="K49" s="199"/>
      <c r="L49" s="126"/>
    </row>
    <row r="50" spans="1:12" s="6" customFormat="1" ht="14.25" customHeight="1">
      <c r="A50" s="12"/>
      <c r="B50" s="13">
        <v>80146</v>
      </c>
      <c r="C50" s="60" t="s">
        <v>223</v>
      </c>
      <c r="D50" s="43">
        <v>39000</v>
      </c>
      <c r="E50" s="44"/>
      <c r="F50" s="204"/>
      <c r="G50" s="211"/>
      <c r="H50" s="45"/>
      <c r="I50" s="45"/>
      <c r="J50" s="44"/>
      <c r="K50" s="199"/>
      <c r="L50" s="126"/>
    </row>
    <row r="51" spans="1:12" s="6" customFormat="1" ht="14.25" customHeight="1">
      <c r="A51" s="12"/>
      <c r="B51" s="13">
        <v>80195</v>
      </c>
      <c r="C51" s="60" t="s">
        <v>138</v>
      </c>
      <c r="D51" s="43">
        <v>12153</v>
      </c>
      <c r="E51" s="44"/>
      <c r="F51" s="204"/>
      <c r="G51" s="211"/>
      <c r="H51" s="45"/>
      <c r="I51" s="45"/>
      <c r="J51" s="44"/>
      <c r="K51" s="199"/>
      <c r="L51" s="126"/>
    </row>
    <row r="52" spans="1:12" s="9" customFormat="1" ht="15" customHeight="1">
      <c r="A52" s="10">
        <v>851</v>
      </c>
      <c r="B52" s="11"/>
      <c r="C52" s="61" t="s">
        <v>7</v>
      </c>
      <c r="D52" s="46">
        <f>+D53</f>
        <v>419572</v>
      </c>
      <c r="E52" s="47">
        <f aca="true" t="shared" si="3" ref="E52:K52">+E53</f>
        <v>0</v>
      </c>
      <c r="F52" s="205">
        <f t="shared" si="3"/>
        <v>450000</v>
      </c>
      <c r="G52" s="212">
        <f>+G53</f>
        <v>450000</v>
      </c>
      <c r="H52" s="48">
        <f>+H53</f>
        <v>25500</v>
      </c>
      <c r="I52" s="49"/>
      <c r="J52" s="47">
        <f>+J53</f>
        <v>0</v>
      </c>
      <c r="K52" s="200">
        <f t="shared" si="3"/>
        <v>0</v>
      </c>
      <c r="L52" s="125"/>
    </row>
    <row r="53" spans="1:12" s="6" customFormat="1" ht="15" customHeight="1">
      <c r="A53" s="12"/>
      <c r="B53" s="13">
        <v>85154</v>
      </c>
      <c r="C53" s="60" t="s">
        <v>19</v>
      </c>
      <c r="D53" s="43">
        <v>419572</v>
      </c>
      <c r="E53" s="44"/>
      <c r="F53" s="204">
        <v>450000</v>
      </c>
      <c r="G53" s="211">
        <v>450000</v>
      </c>
      <c r="H53" s="45">
        <v>25500</v>
      </c>
      <c r="I53" s="45"/>
      <c r="J53" s="44"/>
      <c r="K53" s="199"/>
      <c r="L53" s="126"/>
    </row>
    <row r="54" spans="1:12" s="9" customFormat="1" ht="15.75" customHeight="1">
      <c r="A54" s="10">
        <v>852</v>
      </c>
      <c r="B54" s="11"/>
      <c r="C54" s="61" t="s">
        <v>118</v>
      </c>
      <c r="D54" s="46">
        <f>SUM(D55:D62)</f>
        <v>8111391</v>
      </c>
      <c r="E54" s="47">
        <f>SUM(E55:E64)</f>
        <v>14924</v>
      </c>
      <c r="F54" s="205">
        <f>SUM(F55:F62)</f>
        <v>9686913</v>
      </c>
      <c r="G54" s="212">
        <f>SUM(G55:G62)</f>
        <v>9686913</v>
      </c>
      <c r="H54" s="49">
        <f>SUM(H55:H62)</f>
        <v>1123170</v>
      </c>
      <c r="I54" s="49"/>
      <c r="J54" s="47" t="s">
        <v>10</v>
      </c>
      <c r="K54" s="200">
        <f>SUM(K55:K64)</f>
        <v>0</v>
      </c>
      <c r="L54" s="125"/>
    </row>
    <row r="55" spans="1:12" s="6" customFormat="1" ht="17.25" customHeight="1">
      <c r="A55" s="12"/>
      <c r="B55" s="13">
        <v>85203</v>
      </c>
      <c r="C55" s="60" t="s">
        <v>113</v>
      </c>
      <c r="D55" s="43">
        <v>322000</v>
      </c>
      <c r="E55" s="44"/>
      <c r="F55" s="204">
        <v>297000</v>
      </c>
      <c r="G55" s="211">
        <v>297000</v>
      </c>
      <c r="H55" s="45">
        <v>225100</v>
      </c>
      <c r="I55" s="45"/>
      <c r="J55" s="44"/>
      <c r="K55" s="199"/>
      <c r="L55" s="126"/>
    </row>
    <row r="56" spans="1:12" s="6" customFormat="1" ht="33" customHeight="1">
      <c r="A56" s="12"/>
      <c r="B56" s="13">
        <v>85212</v>
      </c>
      <c r="C56" s="140" t="s">
        <v>140</v>
      </c>
      <c r="D56" s="43">
        <v>4134244</v>
      </c>
      <c r="E56" s="44">
        <v>14924</v>
      </c>
      <c r="F56" s="204">
        <v>5814000</v>
      </c>
      <c r="G56" s="211">
        <v>5814000</v>
      </c>
      <c r="H56" s="45">
        <v>83220</v>
      </c>
      <c r="I56" s="45"/>
      <c r="J56" s="44"/>
      <c r="K56" s="199"/>
      <c r="L56" s="126"/>
    </row>
    <row r="57" spans="1:12" ht="33" customHeight="1">
      <c r="A57" s="12"/>
      <c r="B57" s="13">
        <v>85213</v>
      </c>
      <c r="C57" s="59" t="s">
        <v>104</v>
      </c>
      <c r="D57" s="43">
        <v>42854</v>
      </c>
      <c r="E57" s="44"/>
      <c r="F57" s="204">
        <v>55913</v>
      </c>
      <c r="G57" s="211">
        <v>55913</v>
      </c>
      <c r="H57" s="45"/>
      <c r="I57" s="45"/>
      <c r="J57" s="44"/>
      <c r="K57" s="199"/>
      <c r="L57" s="126"/>
    </row>
    <row r="58" spans="1:12" s="6" customFormat="1" ht="23.25" customHeight="1">
      <c r="A58" s="12"/>
      <c r="B58" s="13">
        <v>85214</v>
      </c>
      <c r="C58" s="59" t="s">
        <v>105</v>
      </c>
      <c r="D58" s="43">
        <v>1309519</v>
      </c>
      <c r="E58" s="44">
        <v>0</v>
      </c>
      <c r="F58" s="204">
        <v>1200000</v>
      </c>
      <c r="G58" s="211">
        <v>1200000</v>
      </c>
      <c r="H58" s="45"/>
      <c r="I58" s="45"/>
      <c r="J58" s="44"/>
      <c r="K58" s="199"/>
      <c r="L58" s="126"/>
    </row>
    <row r="59" spans="1:12" ht="16.5" customHeight="1">
      <c r="A59" s="12"/>
      <c r="B59" s="13">
        <v>85215</v>
      </c>
      <c r="C59" s="60" t="s">
        <v>9</v>
      </c>
      <c r="D59" s="43">
        <v>900000</v>
      </c>
      <c r="E59" s="44"/>
      <c r="F59" s="204">
        <v>900000</v>
      </c>
      <c r="G59" s="211">
        <v>900000</v>
      </c>
      <c r="H59" s="45"/>
      <c r="I59" s="45"/>
      <c r="J59" s="44"/>
      <c r="K59" s="199"/>
      <c r="L59" s="126"/>
    </row>
    <row r="60" spans="1:12" ht="22.5">
      <c r="A60" s="12"/>
      <c r="B60" s="13">
        <v>85216</v>
      </c>
      <c r="C60" s="59" t="s">
        <v>51</v>
      </c>
      <c r="D60" s="43">
        <v>14640</v>
      </c>
      <c r="E60" s="44"/>
      <c r="F60" s="204"/>
      <c r="G60" s="211"/>
      <c r="H60" s="45"/>
      <c r="I60" s="45"/>
      <c r="J60" s="44"/>
      <c r="K60" s="199"/>
      <c r="L60" s="126"/>
    </row>
    <row r="61" spans="1:12" ht="14.25" customHeight="1">
      <c r="A61" s="12"/>
      <c r="B61" s="13">
        <v>85219</v>
      </c>
      <c r="C61" s="60" t="s">
        <v>37</v>
      </c>
      <c r="D61" s="43">
        <v>870080</v>
      </c>
      <c r="E61" s="44">
        <v>0</v>
      </c>
      <c r="F61" s="204">
        <v>900000</v>
      </c>
      <c r="G61" s="211">
        <v>900000</v>
      </c>
      <c r="H61" s="45">
        <v>814850</v>
      </c>
      <c r="I61" s="45"/>
      <c r="J61" s="44"/>
      <c r="K61" s="199"/>
      <c r="L61" s="126"/>
    </row>
    <row r="62" spans="1:12" ht="14.25" customHeight="1">
      <c r="A62" s="12"/>
      <c r="B62" s="13">
        <v>85295</v>
      </c>
      <c r="C62" s="117" t="s">
        <v>3</v>
      </c>
      <c r="D62" s="43">
        <v>518054</v>
      </c>
      <c r="E62" s="44"/>
      <c r="F62" s="204">
        <v>520000</v>
      </c>
      <c r="G62" s="211">
        <v>520000</v>
      </c>
      <c r="H62" s="45"/>
      <c r="I62" s="45"/>
      <c r="J62" s="44"/>
      <c r="K62" s="199"/>
      <c r="L62" s="126"/>
    </row>
    <row r="63" spans="1:12" ht="24.75" customHeight="1">
      <c r="A63" s="116">
        <v>853</v>
      </c>
      <c r="B63" s="13"/>
      <c r="C63" s="119" t="s">
        <v>126</v>
      </c>
      <c r="D63" s="120">
        <f>SUM(D64)</f>
        <v>108700</v>
      </c>
      <c r="E63" s="44"/>
      <c r="F63" s="206">
        <f>SUM(F64)</f>
        <v>114310</v>
      </c>
      <c r="G63" s="214">
        <f>SUM(G64)</f>
        <v>114310</v>
      </c>
      <c r="H63" s="67">
        <f>SUM(H64)</f>
        <v>106630</v>
      </c>
      <c r="I63" s="45"/>
      <c r="J63" s="44"/>
      <c r="K63" s="199"/>
      <c r="L63" s="126"/>
    </row>
    <row r="64" spans="1:12" ht="14.25" customHeight="1">
      <c r="A64" s="12"/>
      <c r="B64" s="13">
        <v>85305</v>
      </c>
      <c r="C64" s="118" t="s">
        <v>8</v>
      </c>
      <c r="D64" s="43">
        <v>108700</v>
      </c>
      <c r="E64" s="44"/>
      <c r="F64" s="204">
        <v>114310</v>
      </c>
      <c r="G64" s="211">
        <v>114310</v>
      </c>
      <c r="H64" s="45">
        <v>106630</v>
      </c>
      <c r="I64" s="45"/>
      <c r="J64" s="44"/>
      <c r="K64" s="199"/>
      <c r="L64" s="126"/>
    </row>
    <row r="65" spans="1:12" s="9" customFormat="1" ht="22.5">
      <c r="A65" s="10">
        <v>854</v>
      </c>
      <c r="B65" s="11"/>
      <c r="C65" s="62" t="s">
        <v>52</v>
      </c>
      <c r="D65" s="46">
        <f>SUM(D66:D66)</f>
        <v>6971</v>
      </c>
      <c r="E65" s="47"/>
      <c r="F65" s="205"/>
      <c r="G65" s="212"/>
      <c r="H65" s="49"/>
      <c r="I65" s="49"/>
      <c r="J65" s="47"/>
      <c r="K65" s="200"/>
      <c r="L65" s="125"/>
    </row>
    <row r="66" spans="1:12" ht="14.25" customHeight="1">
      <c r="A66" s="12"/>
      <c r="B66" s="13">
        <v>85415</v>
      </c>
      <c r="C66" s="60" t="s">
        <v>66</v>
      </c>
      <c r="D66" s="43">
        <v>6971</v>
      </c>
      <c r="E66" s="44"/>
      <c r="F66" s="204"/>
      <c r="G66" s="211"/>
      <c r="H66" s="45"/>
      <c r="I66" s="45"/>
      <c r="J66" s="44"/>
      <c r="K66" s="199"/>
      <c r="L66" s="126"/>
    </row>
    <row r="67" spans="1:12" s="9" customFormat="1" ht="22.5">
      <c r="A67" s="10">
        <v>900</v>
      </c>
      <c r="B67" s="11"/>
      <c r="C67" s="62" t="s">
        <v>53</v>
      </c>
      <c r="D67" s="51">
        <f aca="true" t="shared" si="4" ref="D67:K67">SUM(D68:D72)</f>
        <v>2660648</v>
      </c>
      <c r="E67" s="52">
        <f t="shared" si="4"/>
        <v>571970</v>
      </c>
      <c r="F67" s="208">
        <f t="shared" si="4"/>
        <v>4494075.35</v>
      </c>
      <c r="G67" s="215">
        <f>SUM(G68:G72)</f>
        <v>2597675.35</v>
      </c>
      <c r="H67" s="53">
        <f t="shared" si="4"/>
        <v>410000</v>
      </c>
      <c r="I67" s="53" t="s">
        <v>10</v>
      </c>
      <c r="J67" s="52"/>
      <c r="K67" s="201">
        <f t="shared" si="4"/>
        <v>1896400</v>
      </c>
      <c r="L67" s="125"/>
    </row>
    <row r="68" spans="1:12" ht="14.25" customHeight="1">
      <c r="A68" s="12"/>
      <c r="B68" s="13">
        <v>90001</v>
      </c>
      <c r="C68" s="59" t="s">
        <v>85</v>
      </c>
      <c r="D68" s="54">
        <v>0</v>
      </c>
      <c r="E68" s="44">
        <v>184313</v>
      </c>
      <c r="F68" s="204">
        <v>860400</v>
      </c>
      <c r="G68" s="211"/>
      <c r="H68" s="45"/>
      <c r="I68" s="45"/>
      <c r="J68" s="44"/>
      <c r="K68" s="199">
        <v>860400</v>
      </c>
      <c r="L68" s="126"/>
    </row>
    <row r="69" spans="1:12" ht="14.25" customHeight="1">
      <c r="A69" s="12"/>
      <c r="B69" s="13">
        <v>90003</v>
      </c>
      <c r="C69" s="60" t="s">
        <v>54</v>
      </c>
      <c r="D69" s="43">
        <v>735864</v>
      </c>
      <c r="E69" s="44"/>
      <c r="F69" s="204">
        <v>776000</v>
      </c>
      <c r="G69" s="211">
        <v>776000</v>
      </c>
      <c r="H69" s="45">
        <v>360000</v>
      </c>
      <c r="I69" s="45"/>
      <c r="J69" s="44"/>
      <c r="K69" s="199"/>
      <c r="L69" s="126"/>
    </row>
    <row r="70" spans="1:12" ht="14.25" customHeight="1">
      <c r="A70" s="12"/>
      <c r="B70" s="13">
        <v>90004</v>
      </c>
      <c r="C70" s="60" t="s">
        <v>62</v>
      </c>
      <c r="D70" s="43">
        <v>50000</v>
      </c>
      <c r="E70" s="44">
        <v>16740</v>
      </c>
      <c r="F70" s="204">
        <v>55000</v>
      </c>
      <c r="G70" s="211">
        <v>55000</v>
      </c>
      <c r="H70" s="45"/>
      <c r="I70" s="45"/>
      <c r="J70" s="44"/>
      <c r="K70" s="199"/>
      <c r="L70" s="126"/>
    </row>
    <row r="71" spans="1:12" ht="14.25" customHeight="1">
      <c r="A71" s="12"/>
      <c r="B71" s="13">
        <v>90015</v>
      </c>
      <c r="C71" s="60" t="s">
        <v>55</v>
      </c>
      <c r="D71" s="43">
        <v>1002840</v>
      </c>
      <c r="E71" s="44">
        <v>67000</v>
      </c>
      <c r="F71" s="204">
        <v>1033000</v>
      </c>
      <c r="G71" s="211">
        <v>1000000</v>
      </c>
      <c r="H71" s="45"/>
      <c r="I71" s="45"/>
      <c r="J71" s="44"/>
      <c r="K71" s="199">
        <v>33000</v>
      </c>
      <c r="L71" s="126"/>
    </row>
    <row r="72" spans="1:12" ht="14.25" customHeight="1">
      <c r="A72" s="12"/>
      <c r="B72" s="13">
        <v>90095</v>
      </c>
      <c r="C72" s="60" t="s">
        <v>3</v>
      </c>
      <c r="D72" s="43">
        <v>871944</v>
      </c>
      <c r="E72" s="44">
        <v>303917</v>
      </c>
      <c r="F72" s="204">
        <v>1769675.35</v>
      </c>
      <c r="G72" s="211">
        <v>766675.35</v>
      </c>
      <c r="H72" s="45">
        <v>50000</v>
      </c>
      <c r="I72" s="45"/>
      <c r="J72" s="44"/>
      <c r="K72" s="199">
        <v>1003000</v>
      </c>
      <c r="L72" s="126"/>
    </row>
    <row r="73" spans="1:12" s="9" customFormat="1" ht="22.5">
      <c r="A73" s="10">
        <v>921</v>
      </c>
      <c r="B73" s="11"/>
      <c r="C73" s="62" t="s">
        <v>56</v>
      </c>
      <c r="D73" s="46">
        <f>SUM(D74:D77)</f>
        <v>1735503</v>
      </c>
      <c r="E73" s="47">
        <f aca="true" t="shared" si="5" ref="E73:K73">SUM(E74:E76)</f>
        <v>0</v>
      </c>
      <c r="F73" s="205">
        <f t="shared" si="5"/>
        <v>1663000</v>
      </c>
      <c r="G73" s="212">
        <f>SUM(G74:G76)</f>
        <v>1663000</v>
      </c>
      <c r="H73" s="55"/>
      <c r="I73" s="55"/>
      <c r="J73" s="47">
        <f t="shared" si="5"/>
        <v>1663000</v>
      </c>
      <c r="K73" s="200">
        <f t="shared" si="5"/>
        <v>0</v>
      </c>
      <c r="L73" s="125"/>
    </row>
    <row r="74" spans="1:12" ht="14.25" customHeight="1">
      <c r="A74" s="12"/>
      <c r="B74" s="13">
        <v>92109</v>
      </c>
      <c r="C74" s="60" t="s">
        <v>57</v>
      </c>
      <c r="D74" s="43">
        <v>1078445</v>
      </c>
      <c r="E74" s="44"/>
      <c r="F74" s="204">
        <v>1020000</v>
      </c>
      <c r="G74" s="211">
        <v>1020000</v>
      </c>
      <c r="H74" s="26"/>
      <c r="I74" s="26"/>
      <c r="J74" s="44">
        <v>1020000</v>
      </c>
      <c r="K74" s="199"/>
      <c r="L74" s="126"/>
    </row>
    <row r="75" spans="1:12" ht="14.25" customHeight="1">
      <c r="A75" s="12"/>
      <c r="B75" s="13">
        <v>92116</v>
      </c>
      <c r="C75" s="60" t="s">
        <v>18</v>
      </c>
      <c r="D75" s="43">
        <v>380340</v>
      </c>
      <c r="E75" s="44"/>
      <c r="F75" s="204">
        <v>375000</v>
      </c>
      <c r="G75" s="211">
        <v>375000</v>
      </c>
      <c r="H75" s="26"/>
      <c r="I75" s="26"/>
      <c r="J75" s="44">
        <v>375000</v>
      </c>
      <c r="K75" s="199"/>
      <c r="L75" s="126"/>
    </row>
    <row r="76" spans="1:12" ht="14.25" customHeight="1">
      <c r="A76" s="12"/>
      <c r="B76" s="13">
        <v>92118</v>
      </c>
      <c r="C76" s="60" t="s">
        <v>58</v>
      </c>
      <c r="D76" s="43">
        <v>267000</v>
      </c>
      <c r="E76" s="44"/>
      <c r="F76" s="204">
        <v>268000</v>
      </c>
      <c r="G76" s="211">
        <v>268000</v>
      </c>
      <c r="H76" s="26"/>
      <c r="I76" s="26"/>
      <c r="J76" s="44">
        <v>268000</v>
      </c>
      <c r="K76" s="199"/>
      <c r="L76" s="126"/>
    </row>
    <row r="77" spans="1:12" ht="14.25" customHeight="1">
      <c r="A77" s="12"/>
      <c r="B77" s="13">
        <v>92195</v>
      </c>
      <c r="C77" s="60" t="s">
        <v>3</v>
      </c>
      <c r="D77" s="43">
        <v>9718</v>
      </c>
      <c r="E77" s="44"/>
      <c r="F77" s="204"/>
      <c r="G77" s="211"/>
      <c r="H77" s="26"/>
      <c r="I77" s="26"/>
      <c r="J77" s="44"/>
      <c r="K77" s="199"/>
      <c r="L77" s="126"/>
    </row>
    <row r="78" spans="1:12" s="9" customFormat="1" ht="14.25" customHeight="1">
      <c r="A78" s="10">
        <v>926</v>
      </c>
      <c r="B78" s="11"/>
      <c r="C78" s="61" t="s">
        <v>14</v>
      </c>
      <c r="D78" s="46">
        <f>SUM(D79:D81)</f>
        <v>696806</v>
      </c>
      <c r="E78" s="47">
        <f>SUM(E79:E80)</f>
        <v>62000</v>
      </c>
      <c r="F78" s="205">
        <f>SUM(F79:F81)</f>
        <v>708000</v>
      </c>
      <c r="G78" s="212">
        <f>SUM(G79:G81)</f>
        <v>708000</v>
      </c>
      <c r="H78" s="55"/>
      <c r="I78" s="55"/>
      <c r="J78" s="124">
        <f>SUM(J79:J81)</f>
        <v>310000</v>
      </c>
      <c r="K78" s="200">
        <f>SUM(K79:K80)</f>
        <v>0</v>
      </c>
      <c r="L78" s="125"/>
    </row>
    <row r="79" spans="1:12" ht="14.25" customHeight="1">
      <c r="A79" s="12"/>
      <c r="B79" s="13">
        <v>92601</v>
      </c>
      <c r="C79" s="60" t="s">
        <v>59</v>
      </c>
      <c r="D79" s="43"/>
      <c r="E79" s="44">
        <v>62000</v>
      </c>
      <c r="F79" s="204"/>
      <c r="G79" s="211"/>
      <c r="H79" s="26"/>
      <c r="I79" s="26"/>
      <c r="J79" s="17"/>
      <c r="K79" s="199"/>
      <c r="L79" s="126"/>
    </row>
    <row r="80" spans="1:12" ht="22.5" customHeight="1">
      <c r="A80" s="21"/>
      <c r="B80" s="22">
        <v>92605</v>
      </c>
      <c r="C80" s="64" t="s">
        <v>82</v>
      </c>
      <c r="D80" s="56">
        <v>396806</v>
      </c>
      <c r="E80" s="44"/>
      <c r="F80" s="204">
        <v>398000</v>
      </c>
      <c r="G80" s="211">
        <v>398000</v>
      </c>
      <c r="H80" s="26"/>
      <c r="I80" s="26"/>
      <c r="J80" s="44"/>
      <c r="K80" s="199"/>
      <c r="L80" s="126" t="s">
        <v>10</v>
      </c>
    </row>
    <row r="81" spans="1:12" ht="14.25" customHeight="1" thickBot="1">
      <c r="A81" s="122"/>
      <c r="B81" s="22">
        <v>92695</v>
      </c>
      <c r="C81" s="64" t="s">
        <v>127</v>
      </c>
      <c r="D81" s="56">
        <v>300000</v>
      </c>
      <c r="E81" s="123"/>
      <c r="F81" s="209">
        <v>310000</v>
      </c>
      <c r="G81" s="216">
        <v>310000</v>
      </c>
      <c r="H81" s="29"/>
      <c r="I81" s="29"/>
      <c r="J81" s="123">
        <v>310000</v>
      </c>
      <c r="K81" s="199"/>
      <c r="L81" s="126"/>
    </row>
    <row r="82" spans="1:12" s="8" customFormat="1" ht="14.25" customHeight="1" thickBot="1">
      <c r="A82" s="23"/>
      <c r="B82" s="24"/>
      <c r="C82" s="65" t="s">
        <v>13</v>
      </c>
      <c r="D82" s="57">
        <f>SUM(D78+D73+D67+D65+D63+D54+D52+D42+D39+D36+D34+D30+D27+D22+D19+D15+D11+D6)</f>
        <v>47333934</v>
      </c>
      <c r="E82" s="57">
        <f>SUM(E78+E73+E67+E65+E63+E54+E52+E42+E39+E36+E34+E30+E27+E22+E19+E15+E11+E6)</f>
        <v>6852935</v>
      </c>
      <c r="F82" s="202">
        <f aca="true" t="shared" si="6" ref="F82:L82">SUM(F78+F73+F67+F65+F63+F54+F52+F42+F39+F36+F34+F30+F27+F22+F19+F15+F11+F6)</f>
        <v>69767925.35</v>
      </c>
      <c r="G82" s="202">
        <f t="shared" si="6"/>
        <v>47857947.35</v>
      </c>
      <c r="H82" s="57">
        <f t="shared" si="6"/>
        <v>23182976</v>
      </c>
      <c r="I82" s="57">
        <f>I36</f>
        <v>227804</v>
      </c>
      <c r="J82" s="57">
        <f>SUM(J78+J73+J52+J42)</f>
        <v>2323000</v>
      </c>
      <c r="K82" s="202">
        <f t="shared" si="6"/>
        <v>21188755</v>
      </c>
      <c r="L82" s="57">
        <f t="shared" si="6"/>
        <v>721223</v>
      </c>
    </row>
    <row r="83" spans="8:13" ht="12.75">
      <c r="H83" s="36" t="s">
        <v>10</v>
      </c>
      <c r="M83" s="1" t="s">
        <v>10</v>
      </c>
    </row>
    <row r="85" spans="7:12" ht="12.75">
      <c r="G85" s="36" t="s">
        <v>10</v>
      </c>
      <c r="L85" s="1" t="s">
        <v>10</v>
      </c>
    </row>
  </sheetData>
  <mergeCells count="12">
    <mergeCell ref="L3:L5"/>
    <mergeCell ref="D3:E4"/>
    <mergeCell ref="K3:K5"/>
    <mergeCell ref="A2:K2"/>
    <mergeCell ref="A1:C1"/>
    <mergeCell ref="G3:J3"/>
    <mergeCell ref="G4:G5"/>
    <mergeCell ref="H4:J4"/>
    <mergeCell ref="F3:F5"/>
    <mergeCell ref="C3:C5"/>
    <mergeCell ref="A3:A5"/>
    <mergeCell ref="B3:B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:G2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28.375" style="0" customWidth="1"/>
    <col min="4" max="4" width="10.875" style="0" customWidth="1"/>
    <col min="5" max="5" width="10.75390625" style="0" customWidth="1"/>
    <col min="6" max="6" width="11.00390625" style="0" customWidth="1"/>
    <col min="7" max="7" width="11.25390625" style="0" customWidth="1"/>
  </cols>
  <sheetData>
    <row r="1" spans="1:3" ht="52.5" customHeight="1">
      <c r="A1" s="262" t="s">
        <v>275</v>
      </c>
      <c r="B1" s="262"/>
      <c r="C1" s="262"/>
    </row>
    <row r="2" spans="1:7" ht="32.25" customHeight="1">
      <c r="A2" s="296" t="s">
        <v>144</v>
      </c>
      <c r="B2" s="296"/>
      <c r="C2" s="296"/>
      <c r="D2" s="296"/>
      <c r="E2" s="296"/>
      <c r="F2" s="296"/>
      <c r="G2" s="296"/>
    </row>
    <row r="3" ht="13.5" thickBot="1"/>
    <row r="4" spans="1:8" ht="27" customHeight="1">
      <c r="A4" s="303" t="s">
        <v>22</v>
      </c>
      <c r="B4" s="301" t="s">
        <v>1</v>
      </c>
      <c r="C4" s="299" t="s">
        <v>2</v>
      </c>
      <c r="D4" s="305" t="s">
        <v>145</v>
      </c>
      <c r="E4" s="297" t="s">
        <v>15</v>
      </c>
      <c r="F4" s="298"/>
      <c r="G4" s="101" t="s">
        <v>25</v>
      </c>
      <c r="H4" s="1"/>
    </row>
    <row r="5" spans="1:7" ht="36.75" thickBot="1">
      <c r="A5" s="304"/>
      <c r="B5" s="302"/>
      <c r="C5" s="300"/>
      <c r="D5" s="306"/>
      <c r="E5" s="104" t="s">
        <v>23</v>
      </c>
      <c r="F5" s="102" t="s">
        <v>24</v>
      </c>
      <c r="G5" s="103"/>
    </row>
    <row r="6" spans="1:7" ht="12.75">
      <c r="A6" s="25">
        <v>750</v>
      </c>
      <c r="B6" s="25"/>
      <c r="C6" s="25" t="s">
        <v>30</v>
      </c>
      <c r="D6" s="70">
        <f>SUM(D7:D7)</f>
        <v>198154</v>
      </c>
      <c r="E6" s="70">
        <f>SUM(E7:E7)</f>
        <v>198154</v>
      </c>
      <c r="F6" s="70">
        <f>SUM(F7)</f>
        <v>194556</v>
      </c>
      <c r="G6" s="70">
        <f>SUM(G7)</f>
        <v>0</v>
      </c>
    </row>
    <row r="7" spans="1:7" ht="12.75">
      <c r="A7" s="26"/>
      <c r="B7" s="26">
        <v>75011</v>
      </c>
      <c r="C7" s="26" t="s">
        <v>64</v>
      </c>
      <c r="D7" s="45">
        <v>198154</v>
      </c>
      <c r="E7" s="45">
        <v>198154</v>
      </c>
      <c r="F7" s="45">
        <v>194556</v>
      </c>
      <c r="G7" s="45"/>
    </row>
    <row r="8" spans="1:8" ht="36.75" customHeight="1">
      <c r="A8" s="27">
        <v>751</v>
      </c>
      <c r="B8" s="27"/>
      <c r="C8" s="19" t="s">
        <v>45</v>
      </c>
      <c r="D8" s="67">
        <f>SUM(D9:D9)</f>
        <v>5565</v>
      </c>
      <c r="E8" s="67">
        <f>SUM(E9:E9)</f>
        <v>5565</v>
      </c>
      <c r="F8" s="67">
        <f>SUM(F9:F9)</f>
        <v>0</v>
      </c>
      <c r="G8" s="67"/>
      <c r="H8" t="s">
        <v>10</v>
      </c>
    </row>
    <row r="9" spans="1:7" ht="35.25" customHeight="1">
      <c r="A9" s="26"/>
      <c r="B9" s="13">
        <v>75101</v>
      </c>
      <c r="C9" s="20" t="s">
        <v>77</v>
      </c>
      <c r="D9" s="45">
        <v>5565</v>
      </c>
      <c r="E9" s="45">
        <v>5565</v>
      </c>
      <c r="F9" s="45"/>
      <c r="G9" s="45"/>
    </row>
    <row r="10" spans="1:7" ht="24">
      <c r="A10" s="10">
        <v>754</v>
      </c>
      <c r="B10" s="11"/>
      <c r="C10" s="19" t="s">
        <v>46</v>
      </c>
      <c r="D10" s="67">
        <f>SUM(D11)</f>
        <v>11000</v>
      </c>
      <c r="E10" s="67">
        <f>SUM(E11)</f>
        <v>1000</v>
      </c>
      <c r="F10" s="67">
        <f>SUM(F11)</f>
        <v>0</v>
      </c>
      <c r="G10" s="67">
        <f>SUM(G11)</f>
        <v>10000</v>
      </c>
    </row>
    <row r="11" spans="1:7" ht="12.75">
      <c r="A11" s="26"/>
      <c r="B11" s="13">
        <v>75414</v>
      </c>
      <c r="C11" s="17" t="s">
        <v>11</v>
      </c>
      <c r="D11" s="45">
        <v>11000</v>
      </c>
      <c r="E11" s="45">
        <v>1000</v>
      </c>
      <c r="F11" s="45"/>
      <c r="G11" s="45">
        <v>10000</v>
      </c>
    </row>
    <row r="12" spans="1:7" ht="12.75">
      <c r="A12" s="10">
        <v>852</v>
      </c>
      <c r="B12" s="11"/>
      <c r="C12" s="18" t="s">
        <v>118</v>
      </c>
      <c r="D12" s="67">
        <f>SUM(D13:D15)</f>
        <v>6467601</v>
      </c>
      <c r="E12" s="67">
        <f>SUM(E13:E15)</f>
        <v>6467601</v>
      </c>
      <c r="F12" s="67">
        <f>SUM(F13:F15)</f>
        <v>83220</v>
      </c>
      <c r="G12" s="67">
        <f>SUM(G13:G15)</f>
        <v>0</v>
      </c>
    </row>
    <row r="13" spans="1:7" ht="51.75" customHeight="1">
      <c r="A13" s="10"/>
      <c r="B13" s="34">
        <v>85212</v>
      </c>
      <c r="C13" s="141" t="s">
        <v>140</v>
      </c>
      <c r="D13" s="45">
        <v>5814000</v>
      </c>
      <c r="E13" s="45">
        <v>5814000</v>
      </c>
      <c r="F13" s="45">
        <v>83220</v>
      </c>
      <c r="G13" s="67"/>
    </row>
    <row r="14" spans="1:7" ht="36">
      <c r="A14" s="10"/>
      <c r="B14" s="34">
        <v>85213</v>
      </c>
      <c r="C14" s="16" t="s">
        <v>104</v>
      </c>
      <c r="D14" s="45">
        <v>55913</v>
      </c>
      <c r="E14" s="45">
        <v>55913</v>
      </c>
      <c r="F14" s="45"/>
      <c r="G14" s="67"/>
    </row>
    <row r="15" spans="1:7" ht="27" customHeight="1">
      <c r="A15" s="26"/>
      <c r="B15" s="13">
        <v>85214</v>
      </c>
      <c r="C15" s="16" t="s">
        <v>108</v>
      </c>
      <c r="D15" s="45">
        <v>597688</v>
      </c>
      <c r="E15" s="45">
        <v>597688</v>
      </c>
      <c r="F15" s="45"/>
      <c r="G15" s="45"/>
    </row>
    <row r="16" spans="1:8" ht="12.75">
      <c r="A16" s="295" t="s">
        <v>13</v>
      </c>
      <c r="B16" s="295"/>
      <c r="C16" s="295"/>
      <c r="D16" s="67">
        <f>SUM(D6+D8+D10+D12)</f>
        <v>6682320</v>
      </c>
      <c r="E16" s="67">
        <f>SUM(E6+E8+E10+E12)</f>
        <v>6672320</v>
      </c>
      <c r="F16" s="67">
        <f>SUM(F6+F8+F10+F12)</f>
        <v>277776</v>
      </c>
      <c r="G16" s="67">
        <f>SUM(G6+G8+G10+G12)</f>
        <v>10000</v>
      </c>
      <c r="H16" t="s">
        <v>10</v>
      </c>
    </row>
    <row r="18" spans="5:7" ht="12.75">
      <c r="E18" t="s">
        <v>10</v>
      </c>
      <c r="G18" t="s">
        <v>10</v>
      </c>
    </row>
    <row r="19" ht="12.75">
      <c r="C19" t="s">
        <v>10</v>
      </c>
    </row>
  </sheetData>
  <mergeCells count="8">
    <mergeCell ref="A16:C16"/>
    <mergeCell ref="A2:G2"/>
    <mergeCell ref="A1:C1"/>
    <mergeCell ref="E4:F4"/>
    <mergeCell ref="C4:C5"/>
    <mergeCell ref="B4:B5"/>
    <mergeCell ref="A4:A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.</cp:lastModifiedBy>
  <cp:lastPrinted>2005-01-05T10:13:16Z</cp:lastPrinted>
  <dcterms:created xsi:type="dcterms:W3CDTF">1999-10-04T07:27:01Z</dcterms:created>
  <dcterms:modified xsi:type="dcterms:W3CDTF">2005-01-05T10:13:42Z</dcterms:modified>
  <cp:category/>
  <cp:version/>
  <cp:contentType/>
  <cp:contentStatus/>
</cp:coreProperties>
</file>