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3"/>
  </bookViews>
  <sheets>
    <sheet name="ZAD.ZLEC" sheetId="1" r:id="rId1"/>
    <sheet name="INW-2004" sheetId="2" r:id="rId2"/>
    <sheet name="W-2004" sheetId="3" r:id="rId3"/>
    <sheet name="D-2004" sheetId="4" r:id="rId4"/>
  </sheets>
  <definedNames/>
  <calcPr fullCalcOnLoad="1"/>
</workbook>
</file>

<file path=xl/sharedStrings.xml><?xml version="1.0" encoding="utf-8"?>
<sst xmlns="http://schemas.openxmlformats.org/spreadsheetml/2006/main" count="790" uniqueCount="297">
  <si>
    <t xml:space="preserve">dział </t>
  </si>
  <si>
    <t>rozdz.</t>
  </si>
  <si>
    <t>treść</t>
  </si>
  <si>
    <t>Pozostała działalność</t>
  </si>
  <si>
    <t>Drogi publiczne gminne</t>
  </si>
  <si>
    <t>GOSPODARKA MIESZKANIOWA</t>
  </si>
  <si>
    <t>Ochotnicze straże pożarne</t>
  </si>
  <si>
    <t>OŚWIATA I WYCHOWANIE</t>
  </si>
  <si>
    <t>Gimnazja</t>
  </si>
  <si>
    <t>Biblioteki</t>
  </si>
  <si>
    <t>OCHRONA ZDROWIA</t>
  </si>
  <si>
    <t>Żłobki</t>
  </si>
  <si>
    <t>Przeciwdziałanie alkoholizmowi</t>
  </si>
  <si>
    <t>Dodatki mieszkaniowe</t>
  </si>
  <si>
    <t>KULTURA FIZYCZNA I SPORT</t>
  </si>
  <si>
    <t>Obrona cywilna</t>
  </si>
  <si>
    <t>RÓŻNE ROZLICZENIA</t>
  </si>
  <si>
    <t>OGÓŁEM</t>
  </si>
  <si>
    <t>podatek od towarów i usług</t>
  </si>
  <si>
    <t>świadczenia społeczne</t>
  </si>
  <si>
    <t>podróże służbowe krajowe</t>
  </si>
  <si>
    <t>różne opłaty i składki</t>
  </si>
  <si>
    <t xml:space="preserve"> </t>
  </si>
  <si>
    <t>wpływy z usług</t>
  </si>
  <si>
    <t>dział</t>
  </si>
  <si>
    <t>%
7/5</t>
  </si>
  <si>
    <t>%
7/6</t>
  </si>
  <si>
    <t>składki na fundusz pracy</t>
  </si>
  <si>
    <t>odpis na ZFŚS</t>
  </si>
  <si>
    <t>składki na ubezpieczenia społeczne</t>
  </si>
  <si>
    <t>podróże służbowe zagraniczne</t>
  </si>
  <si>
    <t>Nawozy wapniowe</t>
  </si>
  <si>
    <t>par.</t>
  </si>
  <si>
    <t>ROLNICTWO i ŁOWIECTWO</t>
  </si>
  <si>
    <t>Infrastruktura wodociągowa i sanitacyjna wsi</t>
  </si>
  <si>
    <t xml:space="preserve">Pozostała działalność </t>
  </si>
  <si>
    <t>TRANSPORT I ŁĄCZNOŚĆ</t>
  </si>
  <si>
    <t>Gospodarka gruntami i nieruchomościami</t>
  </si>
  <si>
    <t>dochody z najmu i dzierżawy składników majątkowych Skarbu Państwa lub jednostek samorządu terytorialnego oraz innych umów o podobnym charakterze</t>
  </si>
  <si>
    <t>wpływy ze sprzedaży wyrobów i składników 
majątkowych</t>
  </si>
  <si>
    <t>odsetki od nieterminowych wpłat z tytułu 
podatków i opłat</t>
  </si>
  <si>
    <t xml:space="preserve">dot.cel.otrzym.z budż.państwa na zad.bieżące 
realizowane na podst porozumień </t>
  </si>
  <si>
    <t>ADMINISTRACJA PUBLICZNA</t>
  </si>
  <si>
    <t>Urzędy Wojewódzkie</t>
  </si>
  <si>
    <t>dot.cel.otrzym.z budż.państwa na zad.zlecone</t>
  </si>
  <si>
    <t>Urzędy gmin (miast i miast na prawach powiatu)</t>
  </si>
  <si>
    <t>URZĘDY NACELNYCH ORGANÓW WŁADZY
PAŃSTWOWEJ, KONTROLI I OCHRONY PRAWA ORAZ SĄDOWNICTWA</t>
  </si>
  <si>
    <t>BEZPIECZEŃSTWO PUBLICZNE I OCHRONA
PRZECIWPOŻAROWA</t>
  </si>
  <si>
    <t>Straż Miejska</t>
  </si>
  <si>
    <t xml:space="preserve">Wpływy z podatku dochodowego od osób 
fizycznych </t>
  </si>
  <si>
    <t>Podatek od działalności gospodarczej osób 
fizycznych, opłacony w formie karty podatkowej</t>
  </si>
  <si>
    <t>Podatek od nieruchomości</t>
  </si>
  <si>
    <t>Podatek rolny</t>
  </si>
  <si>
    <t>Podatek leśny</t>
  </si>
  <si>
    <t>Podatek od środków transportowych</t>
  </si>
  <si>
    <t>Odsetki od nieterminowych wpłat z tytułu 
podatków i opłat</t>
  </si>
  <si>
    <t>Podatek od spadków i darowizn</t>
  </si>
  <si>
    <t>Podatek od posiadania psów</t>
  </si>
  <si>
    <t>Wpływy z opłaty targowej</t>
  </si>
  <si>
    <t>Wpływy z różnych rozliczeń</t>
  </si>
  <si>
    <t>wpływy z róznych opłat</t>
  </si>
  <si>
    <t>Udziały gmin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</si>
  <si>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</si>
  <si>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</si>
  <si>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</si>
  <si>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Część podstawowa subwencji ogólnej dla 
gmin i wyrównawcza</t>
  </si>
  <si>
    <t>Różne rozliczenia finansowe</t>
  </si>
  <si>
    <t>Szkoły podstawowe</t>
  </si>
  <si>
    <t>dochody z najmu i dzierżawy składników majątk.
Skarbu Państwa lub jednostek samorządu terytor
oraz innych umów o podobnym charakterze</t>
  </si>
  <si>
    <t>pozostałe odsetki</t>
  </si>
  <si>
    <t>wpływy z opłat za zezwol.na sprzedaż alkoholu</t>
  </si>
  <si>
    <t>Ośrodki pomocy społecznej</t>
  </si>
  <si>
    <t>wpływy z różnych dochodów</t>
  </si>
  <si>
    <t>EDUKACYJNA OPIEKA WYCHOWAWCZA</t>
  </si>
  <si>
    <t>GOSPODARKA KOMUNALNA I OCHRONA 
ŚRODOWISKA</t>
  </si>
  <si>
    <t>Obiekty sportowe</t>
  </si>
  <si>
    <t>Razem</t>
  </si>
  <si>
    <t>DZIAŁALNOŚĆ USŁUGOWA</t>
  </si>
  <si>
    <t>grzywny,kary mandaty i inne kary pieniężne od ludności</t>
  </si>
  <si>
    <t>podatek dochodowy od osób prawnych</t>
  </si>
  <si>
    <t>Zasiłki rodzinne, pielęgnacyjne i wychowawcze</t>
  </si>
  <si>
    <t xml:space="preserve">Przedszkola </t>
  </si>
  <si>
    <t>ROLNICTWO I ŁOWIECTWO</t>
  </si>
  <si>
    <t>Nazwozy wapniowe</t>
  </si>
  <si>
    <t>Lokalny transport zbiorczy</t>
  </si>
  <si>
    <t>Plany zagospodarowania przestrzennego</t>
  </si>
  <si>
    <t>Urzędy wojewódzkie</t>
  </si>
  <si>
    <t>Pobór podatków</t>
  </si>
  <si>
    <t>Pozostała działalność-promocja</t>
  </si>
  <si>
    <t>Urzędy naczelnych organów władzy
państwowej, kontroli i ochrony prawa</t>
  </si>
  <si>
    <t>BEZPIECZEŃSTWO PUBLICZNE I 
OCHRONA PRZECIWPOŻAROWA</t>
  </si>
  <si>
    <t>OBSŁUGA DŁUGU PUBLICZNEGO</t>
  </si>
  <si>
    <t xml:space="preserve">OŚWIATA I WYCHOWANIE </t>
  </si>
  <si>
    <t>Licea ogólnokształcące</t>
  </si>
  <si>
    <t>Szkoły zasadnicze</t>
  </si>
  <si>
    <t>GOSPODARKA KOMUNALNA I 
OCHRONA ŚRODOWISKA</t>
  </si>
  <si>
    <t>Gospodarka ściekowa i ochrona wód</t>
  </si>
  <si>
    <t>Oczyszczanie miast i wsi</t>
  </si>
  <si>
    <t>Utrzymanie zieleni w miastach i gminach</t>
  </si>
  <si>
    <t xml:space="preserve">Oświetlenie ulic, placów i dróg </t>
  </si>
  <si>
    <t xml:space="preserve">KULTURA I OCHRONA DZIEDZICTWA
NARODOWEGO </t>
  </si>
  <si>
    <t>Domy i ośrodki kultury, świetlice i kluby</t>
  </si>
  <si>
    <t>Muzea</t>
  </si>
  <si>
    <t>Zadania w zakresie kultury fizycznej i sportu</t>
  </si>
  <si>
    <t>wydatki inwestycyjne jedn.budżetowych</t>
  </si>
  <si>
    <t>zakup materiałów i wyposażenia</t>
  </si>
  <si>
    <t>wpłaty gminy na rzecz Izb Rolniczych w wys 2%
wpływów podatku rolnego</t>
  </si>
  <si>
    <t>zakup usług pozostałych</t>
  </si>
  <si>
    <t>wydatki na zakup i objęcie akcji oraz wniesienie 
wkładów do spółek prawa handlowego</t>
  </si>
  <si>
    <t>wynagrodzenia osobowe pracowników</t>
  </si>
  <si>
    <t>zakup usług remontowych</t>
  </si>
  <si>
    <t>Towarzystwa Budownictwa Społecznego</t>
  </si>
  <si>
    <t>dodatkowe wynagrodzenie roczne</t>
  </si>
  <si>
    <t>zakup energii</t>
  </si>
  <si>
    <t>nagr.i wyd.osob.nie zaliczane do wynagrodzeń</t>
  </si>
  <si>
    <t>różne wyd.na rzecz osób fizycznych</t>
  </si>
  <si>
    <t>wpłaty na PFRON</t>
  </si>
  <si>
    <t>koszty postępowania sądowego i administrac.</t>
  </si>
  <si>
    <t>wynagrodzenia agencyjno-prowizyjne</t>
  </si>
  <si>
    <t>rozlicz.z bankami związane z obsługą długu publ</t>
  </si>
  <si>
    <t>Obsługa papierów wartościowych,kredytów i pożyczek samorządu terytorialnego</t>
  </si>
  <si>
    <t>zakup pomocy nauk., dydakt.i książek</t>
  </si>
  <si>
    <t>zakup usług zdrowotnych</t>
  </si>
  <si>
    <t>Zespoły ekonomiczno-administracyjne szkół</t>
  </si>
  <si>
    <t>składki na ubezpieczenia zdrowotne</t>
  </si>
  <si>
    <t>wyd.inwestycyjne jednostek budżetowych</t>
  </si>
  <si>
    <t>dotacje podm.z budżetu dla instytucji kultury</t>
  </si>
  <si>
    <t>URZĘDY NACZELNYCH ORGANÓW WŁADZY PAŃSTWOWEJ, KONTROLI I OCHRONY PRAWA 
ORAZ SĄDOWNICTWA</t>
  </si>
  <si>
    <t>stypendia oraz inne formy pomocy dla uczniów</t>
  </si>
  <si>
    <t>wpływy z różnych opłat</t>
  </si>
  <si>
    <t>URZĘDY NACZELNYCH ORGANÓW
WŁADZY PAŃSTWOWEJ, KONTROLI I OCHRONY PRAWA 
ORAZ SĄDOWNICTWA</t>
  </si>
  <si>
    <t>Zasiłki rodzinne, pielęgnacyjne i 
wychowawcze</t>
  </si>
  <si>
    <t>RAZEM</t>
  </si>
  <si>
    <t>Realizacja zadań zleconych, zarówno dochodów jak i wydatków została omówiona w części opisowej do wykonania budżetu ogółem</t>
  </si>
  <si>
    <t>Pomoc materialna dla uczniów</t>
  </si>
  <si>
    <t>różne wydatki na rzecz osób fizycznych</t>
  </si>
  <si>
    <t>nagr.i wyd.osob.nie zal do wynagrodzeń</t>
  </si>
  <si>
    <t>nagr.i wyd.osobowe nie zal.do wynagrodzeń</t>
  </si>
  <si>
    <t>Cmentarze</t>
  </si>
  <si>
    <t>dotacje celowe z budż.państa na zadania zlecone</t>
  </si>
  <si>
    <t>dywidendy i kwoty uzyskane ze zbycia praw majątkowych</t>
  </si>
  <si>
    <t>Izby Rolnicze</t>
  </si>
  <si>
    <t>otrzymane spadki,zapisy i darowizny</t>
  </si>
  <si>
    <t>nagr.i wyd.osob.nie zal.do wynagr.</t>
  </si>
  <si>
    <t>Składki na ubezp.zdrowotne opłacane za osoby pobieraj.niektóre świadczenia z pomocy społecznej</t>
  </si>
  <si>
    <t xml:space="preserve">Zasiłki i pomoc w naturze oraz składki na ubezpieczenie społeczne </t>
  </si>
  <si>
    <t>Ośrodki wsparcia</t>
  </si>
  <si>
    <t>wpływy z tytułu przekształcenia prawa użytkowania
wieczystego przysługującego osobom fizycznym
w prawo własności</t>
  </si>
  <si>
    <t>dotacje celowe z budżetu państa na zad.zlecone</t>
  </si>
  <si>
    <t>Referenda ogólnokrajowe i konstytucyjne</t>
  </si>
  <si>
    <t>dot.cel.otrzymane z budżetu państwa na realizację zadań własnych</t>
  </si>
  <si>
    <t>otrzymane spadki,zapisy i darowizny pieniężne</t>
  </si>
  <si>
    <t>Gospodarka grutami i nieruchomościami</t>
  </si>
  <si>
    <t>zakup materiałów i wyposażenia-zad.zlecone</t>
  </si>
  <si>
    <t>zakup usług pozostałych-zad.zlecone</t>
  </si>
  <si>
    <t>nagr.i wyd.osob.nie zal.do wynagrodz-zad.zlec</t>
  </si>
  <si>
    <t>różne wyd.na rzecz osób fizycznych-zad.zlec.</t>
  </si>
  <si>
    <t>podróże służbowe krajowe-zad.zlecone</t>
  </si>
  <si>
    <t>Rezerwy ogólne i celowe</t>
  </si>
  <si>
    <t>rezerwy</t>
  </si>
  <si>
    <t>zakup pomocy naukowych,dydaktycznych i książek</t>
  </si>
  <si>
    <t>Składki na ubezp.zdrowotne opłacane za osoby 
pobierające niektóre świadcz.z pomocy społecz.</t>
  </si>
  <si>
    <t>Zobowiązania</t>
  </si>
  <si>
    <t>delegacje służbowe krajowe</t>
  </si>
  <si>
    <t>Dział</t>
  </si>
  <si>
    <t>Nazwa zadania</t>
  </si>
  <si>
    <t>Plan w budżecie</t>
  </si>
  <si>
    <t xml:space="preserve"> Środki finansowe otrzymane z budżetu na inwestycje</t>
  </si>
  <si>
    <t>Inne wpływy 
GFOŚ</t>
  </si>
  <si>
    <t>-</t>
  </si>
  <si>
    <t>RAZEM DZIAŁ 801</t>
  </si>
  <si>
    <t>RAZEM DZIAŁ 900</t>
  </si>
  <si>
    <t>O G Ó Ł E M:</t>
  </si>
  <si>
    <t>wpływy z opłaty produktowej</t>
  </si>
  <si>
    <t>wydatki inwestycyjne jednostek budżetowych</t>
  </si>
  <si>
    <t>nagrody i wydatki osobowe nie zaliczane do wynagrodzeń</t>
  </si>
  <si>
    <t>środki na dofin.własnych zadań bieżących gmin</t>
  </si>
  <si>
    <t>Wydatki
z budżetu</t>
  </si>
  <si>
    <t>Wykup gruntów</t>
  </si>
  <si>
    <t xml:space="preserve">Urzędy Gmin - zakup środków trwałych </t>
  </si>
  <si>
    <t>RAZEM ROZDZIAŁ 70005 i DZIAŁ 700</t>
  </si>
  <si>
    <t xml:space="preserve">RAZEM ROZDZIAŁ 75023 i DZIAŁ 750 </t>
  </si>
  <si>
    <t>RAZEM ROZDZIAŁ 80110</t>
  </si>
  <si>
    <t>RAZEM ROZDZIAŁ 80101</t>
  </si>
  <si>
    <t>RAZEM ROZDZIAŁ 90001</t>
  </si>
  <si>
    <t>RAZEM ROZDZIAŁ 90015</t>
  </si>
  <si>
    <t>RAZEM ROZDZIAŁ 90095</t>
  </si>
  <si>
    <t>Międzyszkolna kryta pływalnia w Opocznie   w zakresie: basenu sportowego 25x12,5m, rekreacyjno-rehabilitacyjnego 12,5x6m, rury zjeżdżalni dł. 50m.</t>
  </si>
  <si>
    <t xml:space="preserve">    RAZEM ROZDZIAŁ 92601 DZIAŁ 926      </t>
  </si>
  <si>
    <t>RAZEM ROZDZIAŁ 01010 i DZIAŁ 010</t>
  </si>
  <si>
    <t>URZĘDY NACZELNYCH ORGANÓW
WŁADZY PAŃSTWOWEJ, KONTROLI I OCHRONY PRAWA ORAZ SĄDOWNICTWA</t>
  </si>
  <si>
    <t>dotacje otrzymane z funduszy celowych na realizację zadań bieżących jednostek sektora finansów publicznych</t>
  </si>
  <si>
    <t>kary i odszkodowania wypłacane osobom fizycznym</t>
  </si>
  <si>
    <t>wyd.na zakupy inwestycyjne jedn.budżetowych</t>
  </si>
  <si>
    <t>Rady gmin (miast i miast na prawach powiatu)</t>
  </si>
  <si>
    <t>wydatki na zakupy inwest.jednostek budżetowych</t>
  </si>
  <si>
    <t>nagrody i wydatki osobowe nie zal.do wynagrodzeń</t>
  </si>
  <si>
    <t>różne wydatki  na rzecz osób fizycznych</t>
  </si>
  <si>
    <t>nagrody i wyd.osob.nie zaliczane do wynagrodzeń</t>
  </si>
  <si>
    <t>DOCHODY OD OSÓB PRAWNYCH, OD OSÓB
FIZYCZNYCH I OD INNYCH JEDNOSTEK NIE
POSIADAJĄCYCH OSOBOWOŚCI PRAWNEJ ORAZ WYDATKI ZWIĄZANE Z ICH POBOREM</t>
  </si>
  <si>
    <t>wypłaty z tytułu gwarancji i poręczeń</t>
  </si>
  <si>
    <t xml:space="preserve">dot.podmiotowa z budż.dla niepublicznej szkoły </t>
  </si>
  <si>
    <t>dot.celowe z budżetu na dof.zad.zlec.stowarzysz.</t>
  </si>
  <si>
    <t>POZOSTAŁE ZADANIA W ZAKRESIE POLITYKI 
SPOŁECZNEJ</t>
  </si>
  <si>
    <t>dotacja przedmiotowa z budżetu dla zakładu budżetowego</t>
  </si>
  <si>
    <t>Rozliczenia z tyt.poręczeń i gwarancji udzielonych przez Skarb Państwa lub jedn.samorządu terytor.</t>
  </si>
  <si>
    <t>sr.na dofinansowanie własnych inwestycji gmin 
pozyskane z innych źródeł</t>
  </si>
  <si>
    <t>wpływy z opłat za zarząd,użytkowanie i użytkowanie wieczyste</t>
  </si>
  <si>
    <t>wpływy z rózżnych dochodów</t>
  </si>
  <si>
    <t>Urzędy naczelnych organów władzy państwowej kontroli i ochrony prawa</t>
  </si>
  <si>
    <t xml:space="preserve">Wpływy z podatku rolnego, podatku leśnego,podatku od czynności cywilnoprawnych podatku od spadków i darowizn oraz podatków i opłat lokalnych </t>
  </si>
  <si>
    <t>Wpływy z opłaty administracyjnej za czynności urzędowe</t>
  </si>
  <si>
    <t>Podatek od czynności cywilnoprawnych</t>
  </si>
  <si>
    <t>Wpływy z innych opłat stanowiących dochody 
jednostek samorządu terytorialnego na 
podstawie ustaw</t>
  </si>
  <si>
    <t>wpływy z opłaty skarbowej.</t>
  </si>
  <si>
    <t>Przedszkola</t>
  </si>
  <si>
    <t>środki na dofinansowanie własnych inwestycji gmin pozyskane z innych źródeł</t>
  </si>
  <si>
    <t>POMOC SPOŁECZNA</t>
  </si>
  <si>
    <t>Skład. na ubezp.zdrowotne opłacane za osoby pobierające niektóre świadczenia z pomocy społecznej</t>
  </si>
  <si>
    <t>Wpływy i wydatki związane z gromadzeniem środków z opłat produktowych</t>
  </si>
  <si>
    <t>Oświetlenie ulic,placów i dróg</t>
  </si>
  <si>
    <t>odsetki oo nieter.wpłat z tyt.podatku i opłat</t>
  </si>
  <si>
    <t>wyd.na pomoc fin.międz.jed.sam.teryt.na zad.wł.bieżące</t>
  </si>
  <si>
    <t>wyd.na pomoc fin.międz.jed.sam.teryt.na zad.wł.inwest.</t>
  </si>
  <si>
    <t xml:space="preserve"> WYKONANIE PLANU DOCHODÓW ZA  I PÓŁROCZE 2004 R.</t>
  </si>
  <si>
    <t>Część rekompensująca subwencji ogólnej</t>
  </si>
  <si>
    <t>Rozliczenia miedzy jednostkami samorządu terytorialnego</t>
  </si>
  <si>
    <t>dotacje celowe z powiatu na zad.bieżące realiz.na podst.porozumień miedzy jst</t>
  </si>
  <si>
    <t>dotacje celowe przekazane z budżetu państwa na 
realizację własnych zadań bieżących gmin</t>
  </si>
  <si>
    <t>Świadczenie rodzinne oraz skłdki na ubezp.
Emeryt.i rentowe z ubezp.społecznego</t>
  </si>
  <si>
    <t>dota.cel.otrzym.z budż.na inwest.i zakupy inwest.z 
zakresu adm.rządowej oraz innych zadań zleconych gminom ustawami</t>
  </si>
  <si>
    <t>Pozostała działalnosć</t>
  </si>
  <si>
    <t>dotacje celowe przekazane z budżetu panstwa na realizację własnych zadań bieżących gmin</t>
  </si>
  <si>
    <t>Wybory do Parlamentu Europejskiego</t>
  </si>
  <si>
    <t>wykonanie
I półrocze 2003 r.</t>
  </si>
  <si>
    <t>wykonanie
I półrocze 2004 r.</t>
  </si>
  <si>
    <t>plan po 
zmianach 2004</t>
  </si>
  <si>
    <t>WYKONANIE PLANU WYDATKÓW ZA I PÓŁROCZE 2004 R.</t>
  </si>
  <si>
    <t>dotacje celowe z budżetu na dofin.zad.zlec.stoiwarz.</t>
  </si>
  <si>
    <t>nagr.i wyd osob.nie zal do wynagrodzeń</t>
  </si>
  <si>
    <t>dot.cel.z budż.na fin.lub dofin.k-tów realizacji 
inwest.i zakupów inwest.jedn.nie zal.do sektora 
finansów publicznych</t>
  </si>
  <si>
    <t>Rozliczenia między jst</t>
  </si>
  <si>
    <t>wydatki na pomoc fin.między jedn.sam.terytor.</t>
  </si>
  <si>
    <t>dot.celowe przekazane dla powiatu na zad.bieżące
 realizowane na podstawie porozumień</t>
  </si>
  <si>
    <t>dotacja przedmiotowa z budż.dla pozostałych 
jednostek sektora finansów publicznych</t>
  </si>
  <si>
    <t>dot.cel.z budż.na zad.zlec.dla stowarzyszeń</t>
  </si>
  <si>
    <t>stypendia różne</t>
  </si>
  <si>
    <t>Świadczenia rodzinne oraz składki na ubezpieczenia emerytalne i rentowe z ubezpieczenia społecznego</t>
  </si>
  <si>
    <t>Wykonanie planu wydatków
zadań zleconych za I półrocze 2004 rok</t>
  </si>
  <si>
    <t>dot. celowe z budż.państa na zadania zlecone</t>
  </si>
  <si>
    <t>dot.cel.otrzym.z budż.na inwest.i zakupy inwest.z 
zakresu adm.rządowej oraz innych zadań zleconych gminom ustawami</t>
  </si>
  <si>
    <t>dot.celowe z budż.państa na zadania zlecone</t>
  </si>
  <si>
    <t>wydatki na zakupy inwest.jednost. budżetowych</t>
  </si>
  <si>
    <t>Wykonanie planu dochodów 
dotacji celowych na zadania zlecone za  I półrocze 2004r.</t>
  </si>
  <si>
    <t xml:space="preserve">INFORMACJA O FINANSOWANIU ZADAŃ INWESTYCYJNYCH NA DZIEŃ 30.06.2004r. </t>
  </si>
  <si>
    <t xml:space="preserve">Budowa sieci wodociągowej Zameczek, Wygnanów, Wólka Karwicka dł. 11.368 mb, przyłącza dł. 3.803 mb, szt. 167. </t>
  </si>
  <si>
    <t>Budowa przepompowni wodociągowej we wsi Adamów o wydajności 51 m3/h szt. 1.</t>
  </si>
  <si>
    <t xml:space="preserve">Budowa sieci wodociągowej Stużno Kol.Sielec, Wólka Dobromirowa,Mrovczków Duży,Wola Załężna,Brzustówek"Sikorniki" dł.21.607mb,dł.przyłącza 4.268mb,szt.284 </t>
  </si>
  <si>
    <t>Rozbudowa i modernizacja oczyszczalni ścieków w m. Mroczków Gość., sieć kanalizacji sanitarnej dla wsi Kraszków,Mroczków Duży,Mroczków Gościnny dł.8.596 mb, przyłącza dł.3.386mb, szt 174,przepompownie ścieków szt.2</t>
  </si>
  <si>
    <t xml:space="preserve">Osiedle PGR Januszewice sieć kanalizacji sanitarnej dł. 511 mb, przyłącza dł. 130 mb. </t>
  </si>
  <si>
    <t>Modernizacja drogi Mroczków Gościnny - Wólka Karwicka dł.2.353 mb</t>
  </si>
  <si>
    <t xml:space="preserve">PT - Modernizacja drogi przez wieś Różanna dł. 2500 mb + wykonanie podbudowy dł. 300 mb. </t>
  </si>
  <si>
    <t>PT- Modernizacja drogi Bukowiec, Ziębów dł. 1800 mb</t>
  </si>
  <si>
    <t>Modernizacja drogi przez wieś Sobawiny - dł. 300 mb. w zakresie podbudowy</t>
  </si>
  <si>
    <t>Modernizacja drogi Kruszewiec Wieś - Kruszewiec Kol. dł. 415 mb.w zakresie podbudowy</t>
  </si>
  <si>
    <t>Modernizacja ul. Długiej + kan.deszcz. realizacja 634 mb, (wykup gruntów 40.000zł.)</t>
  </si>
  <si>
    <t xml:space="preserve">PT - Modernizacja ulic z odwodnieniem 
 - ul. Parkowa dł. 324 mb,
 - ul. Nowa dł. 190 mb, 
 - ul. Żesławskiego  dł. 156 mb. </t>
  </si>
  <si>
    <t xml:space="preserve">Modernizacja ul. Staszica dł. 250 mb,  </t>
  </si>
  <si>
    <t xml:space="preserve">PT - Modernizacja ul. Granicznej dł. 770 mb,  </t>
  </si>
  <si>
    <t xml:space="preserve">Chodnik ul. Inowłodzka dł. 380 mb, </t>
  </si>
  <si>
    <t xml:space="preserve">PT - Modernizacja dróg os. Piastowskie </t>
  </si>
  <si>
    <t>PT modernizacji dróg wraz z kanalizacją deszczową na oś. Ustronie dł. 7.000 mb</t>
  </si>
  <si>
    <t>Modernizacja ul.Przemysłowej do ZEC dł.550 mb</t>
  </si>
  <si>
    <t>PT modernizacji ul. Wyspiańskiego</t>
  </si>
  <si>
    <t>Modernizacja ul.Partyzantów (od ul.Świerkowej do ul. Brzozowej) dł.520m (droga + kan.deszczowa)</t>
  </si>
  <si>
    <t xml:space="preserve">Modernizacja dróg dojazdowych i miejsc postojowych przy ul.Piotrkowskiej 53 </t>
  </si>
  <si>
    <t xml:space="preserve">Modernizacja ul. Kwiatowej dł. 150 mb. (droga + kan. deszczowa)  </t>
  </si>
  <si>
    <t>RAZEM ROZDZIAŁ 60016 i DZIAŁ 600</t>
  </si>
  <si>
    <t>Urzędy Gmin - zakup samochodu</t>
  </si>
  <si>
    <t>Remoint budynku głównego urzędu Miejskiego-odgrzybianie,odwodnienie</t>
  </si>
  <si>
    <t xml:space="preserve">Pt Świetlica dla romów przy ZSS nr 2 w Opocznie </t>
  </si>
  <si>
    <t xml:space="preserve">Sala gimastyczna 12x24 m przy 
Zespole Szkół w Bukowcu Op.i dobudową 2 klas lekcyjnych na istniejącym łączniku części socjalnej </t>
  </si>
  <si>
    <t>Ogrodzenie szkoły - Gimnazjum w Wygnanowie</t>
  </si>
  <si>
    <t>Zakup środków trwałych dla OPS - komputery</t>
  </si>
  <si>
    <t xml:space="preserve">RAZEM ROZDZIAŁ 85212 i DZIAŁ 852 </t>
  </si>
  <si>
    <t xml:space="preserve">PT kanalizacji deszczowej od os.SM "Nasz Dom" do ulicy Partyzantów dł.350 mb.o 500 </t>
  </si>
  <si>
    <t xml:space="preserve">Kanalizacja deszczowa - odwodnienie ul. Wyspiańskiego (od ul. Tuwima do ul. Piotrkowskiej). </t>
  </si>
  <si>
    <t>Oświetlenie uliczne Wola Załężna - Piaski dł. 280 mb, + PT</t>
  </si>
  <si>
    <t>zobowiązania</t>
  </si>
  <si>
    <t>skutki udzielonych ulg i obniżenia górnych stawek podatków</t>
  </si>
  <si>
    <t xml:space="preserve">Targowisko miejskie ul. Piotrkowska 66 sieci: wod- kan. </t>
  </si>
  <si>
    <t xml:space="preserve">Zakup przystanków autobusowych. </t>
  </si>
  <si>
    <t>PT+zakres rzeczowy budowy węzłów cieplnych szt 6 w blokach przy ul.Norwida Nr 1,1a,3,5,4, przedszkole Nr 4</t>
  </si>
  <si>
    <t>Monitoring miasta -zakup kamer+montaż</t>
  </si>
  <si>
    <t>Zakup pawilonu handlowego</t>
  </si>
  <si>
    <t>dotacje celowe z budżetu na dofin.zad.zlec.stowarz.</t>
  </si>
  <si>
    <t xml:space="preserve">POMOC SPOŁECZNA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</si>
</sst>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"/>
    <numFmt numFmtId="166" formatCode="0.0"/>
    <numFmt numFmtId="167" formatCode="00000"/>
    <numFmt numFmtId="168" formatCode="0000"/>
    <numFmt numFmtId="169" formatCode="000"/>
    <numFmt numFmtId="170" formatCode="_-* #,##0.000\ _z_ł_-;\-* #,##0.0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7" fontId="5" fillId="0" borderId="3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167" fontId="6" fillId="0" borderId="1" xfId="0" applyNumberFormat="1" applyFont="1" applyFill="1" applyBorder="1" applyAlignment="1">
      <alignment/>
    </xf>
    <xf numFmtId="169" fontId="6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8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68" fontId="6" fillId="0" borderId="2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16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8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169" fontId="1" fillId="2" borderId="6" xfId="0" applyNumberFormat="1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9" fontId="5" fillId="0" borderId="3" xfId="0" applyNumberFormat="1" applyFont="1" applyBorder="1" applyAlignment="1">
      <alignment/>
    </xf>
    <xf numFmtId="167" fontId="5" fillId="0" borderId="3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8" fontId="6" fillId="0" borderId="8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8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167" fontId="5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top" wrapText="1"/>
    </xf>
    <xf numFmtId="167" fontId="6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2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3" xfId="0" applyFont="1" applyFill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167" fontId="5" fillId="0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9" fontId="6" fillId="0" borderId="3" xfId="0" applyNumberFormat="1" applyFont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169" fontId="5" fillId="3" borderId="6" xfId="0" applyNumberFormat="1" applyFont="1" applyFill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7" fontId="5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0" fontId="6" fillId="0" borderId="9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7" xfId="0" applyFont="1" applyBorder="1" applyAlignment="1">
      <alignment/>
    </xf>
    <xf numFmtId="168" fontId="6" fillId="0" borderId="7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5" fillId="0" borderId="6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/>
    </xf>
    <xf numFmtId="3" fontId="6" fillId="0" borderId="2" xfId="0" applyNumberFormat="1" applyFont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5" fontId="5" fillId="0" borderId="0" xfId="0" applyNumberFormat="1" applyFont="1" applyFill="1" applyBorder="1" applyAlignment="1">
      <alignment/>
    </xf>
    <xf numFmtId="165" fontId="6" fillId="0" borderId="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167" fontId="6" fillId="0" borderId="9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65" fontId="6" fillId="0" borderId="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5" fillId="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169" fontId="11" fillId="0" borderId="2" xfId="0" applyNumberFormat="1" applyFont="1" applyBorder="1" applyAlignment="1">
      <alignment horizontal="right"/>
    </xf>
    <xf numFmtId="167" fontId="11" fillId="0" borderId="2" xfId="0" applyNumberFormat="1" applyFont="1" applyBorder="1" applyAlignment="1">
      <alignment horizontal="center"/>
    </xf>
    <xf numFmtId="167" fontId="10" fillId="3" borderId="4" xfId="0" applyNumberFormat="1" applyFont="1" applyFill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/>
    </xf>
    <xf numFmtId="169" fontId="11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70" fontId="5" fillId="0" borderId="4" xfId="15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/>
    </xf>
    <xf numFmtId="167" fontId="6" fillId="0" borderId="2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4" fontId="5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167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center" vertical="center"/>
    </xf>
    <xf numFmtId="16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4" fontId="6" fillId="0" borderId="16" xfId="15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167" fontId="6" fillId="0" borderId="4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" fontId="10" fillId="0" borderId="25" xfId="15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wrapText="1"/>
    </xf>
    <xf numFmtId="0" fontId="6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9" fontId="5" fillId="3" borderId="6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0" fontId="5" fillId="3" borderId="4" xfId="0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168" fontId="6" fillId="3" borderId="27" xfId="0" applyNumberFormat="1" applyFont="1" applyFill="1" applyBorder="1" applyAlignment="1">
      <alignment/>
    </xf>
    <xf numFmtId="0" fontId="5" fillId="3" borderId="27" xfId="0" applyFont="1" applyFill="1" applyBorder="1" applyAlignment="1">
      <alignment/>
    </xf>
    <xf numFmtId="167" fontId="5" fillId="3" borderId="27" xfId="0" applyNumberFormat="1" applyFont="1" applyFill="1" applyBorder="1" applyAlignment="1">
      <alignment/>
    </xf>
    <xf numFmtId="168" fontId="6" fillId="3" borderId="20" xfId="0" applyNumberFormat="1" applyFont="1" applyFill="1" applyBorder="1" applyAlignment="1">
      <alignment/>
    </xf>
    <xf numFmtId="169" fontId="1" fillId="0" borderId="3" xfId="0" applyNumberFormat="1" applyFont="1" applyBorder="1" applyAlignment="1">
      <alignment horizontal="center"/>
    </xf>
    <xf numFmtId="0" fontId="5" fillId="3" borderId="27" xfId="0" applyFont="1" applyFill="1" applyBorder="1" applyAlignment="1">
      <alignment wrapText="1"/>
    </xf>
    <xf numFmtId="167" fontId="6" fillId="3" borderId="4" xfId="0" applyNumberFormat="1" applyFont="1" applyFill="1" applyBorder="1" applyAlignment="1">
      <alignment/>
    </xf>
    <xf numFmtId="169" fontId="5" fillId="3" borderId="28" xfId="0" applyNumberFormat="1" applyFont="1" applyFill="1" applyBorder="1" applyAlignment="1">
      <alignment/>
    </xf>
    <xf numFmtId="0" fontId="5" fillId="0" borderId="6" xfId="0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9" fontId="5" fillId="3" borderId="29" xfId="0" applyNumberFormat="1" applyFont="1" applyFill="1" applyBorder="1" applyAlignment="1">
      <alignment horizontal="right"/>
    </xf>
    <xf numFmtId="167" fontId="5" fillId="3" borderId="28" xfId="0" applyNumberFormat="1" applyFont="1" applyFill="1" applyBorder="1" applyAlignment="1">
      <alignment horizontal="center"/>
    </xf>
    <xf numFmtId="168" fontId="5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168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right"/>
    </xf>
    <xf numFmtId="168" fontId="6" fillId="0" borderId="9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168" fontId="5" fillId="3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3" fontId="5" fillId="3" borderId="31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3" borderId="27" xfId="0" applyNumberFormat="1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5" fillId="0" borderId="7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3" borderId="12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168" fontId="6" fillId="0" borderId="3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left"/>
    </xf>
    <xf numFmtId="3" fontId="6" fillId="0" borderId="1" xfId="0" applyNumberFormat="1" applyFont="1" applyFill="1" applyBorder="1" applyAlignment="1">
      <alignment wrapText="1"/>
    </xf>
    <xf numFmtId="165" fontId="5" fillId="3" borderId="32" xfId="0" applyNumberFormat="1" applyFont="1" applyFill="1" applyBorder="1" applyAlignment="1">
      <alignment/>
    </xf>
    <xf numFmtId="165" fontId="5" fillId="3" borderId="4" xfId="0" applyNumberFormat="1" applyFont="1" applyFill="1" applyBorder="1" applyAlignment="1">
      <alignment/>
    </xf>
    <xf numFmtId="165" fontId="5" fillId="3" borderId="30" xfId="0" applyNumberFormat="1" applyFont="1" applyFill="1" applyBorder="1" applyAlignment="1">
      <alignment/>
    </xf>
    <xf numFmtId="0" fontId="10" fillId="2" borderId="12" xfId="0" applyFont="1" applyFill="1" applyBorder="1" applyAlignment="1">
      <alignment horizontal="center" vertical="center" wrapText="1"/>
    </xf>
    <xf numFmtId="167" fontId="5" fillId="3" borderId="30" xfId="0" applyNumberFormat="1" applyFont="1" applyFill="1" applyBorder="1" applyAlignment="1">
      <alignment/>
    </xf>
    <xf numFmtId="1" fontId="10" fillId="2" borderId="33" xfId="0" applyNumberFormat="1" applyFont="1" applyFill="1" applyBorder="1" applyAlignment="1">
      <alignment horizontal="center" vertical="center"/>
    </xf>
    <xf numFmtId="1" fontId="10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165" fontId="6" fillId="0" borderId="7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5" fillId="3" borderId="29" xfId="0" applyNumberFormat="1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3" borderId="20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/>
    </xf>
    <xf numFmtId="169" fontId="6" fillId="0" borderId="36" xfId="0" applyNumberFormat="1" applyFont="1" applyBorder="1" applyAlignment="1">
      <alignment/>
    </xf>
    <xf numFmtId="167" fontId="6" fillId="0" borderId="9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3" fontId="6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6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5" fontId="5" fillId="3" borderId="37" xfId="0" applyNumberFormat="1" applyFont="1" applyFill="1" applyBorder="1" applyAlignment="1">
      <alignment/>
    </xf>
    <xf numFmtId="168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top" wrapText="1"/>
    </xf>
    <xf numFmtId="168" fontId="6" fillId="0" borderId="3" xfId="0" applyNumberFormat="1" applyFont="1" applyFill="1" applyBorder="1" applyAlignment="1">
      <alignment/>
    </xf>
    <xf numFmtId="165" fontId="5" fillId="3" borderId="27" xfId="0" applyNumberFormat="1" applyFont="1" applyFill="1" applyBorder="1" applyAlignment="1">
      <alignment/>
    </xf>
    <xf numFmtId="168" fontId="5" fillId="3" borderId="4" xfId="0" applyNumberFormat="1" applyFont="1" applyFill="1" applyBorder="1" applyAlignment="1">
      <alignment/>
    </xf>
    <xf numFmtId="167" fontId="5" fillId="3" borderId="6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0" fillId="3" borderId="20" xfId="0" applyFill="1" applyBorder="1" applyAlignment="1">
      <alignment/>
    </xf>
    <xf numFmtId="0" fontId="0" fillId="3" borderId="38" xfId="0" applyFill="1" applyBorder="1" applyAlignment="1">
      <alignment/>
    </xf>
    <xf numFmtId="0" fontId="1" fillId="3" borderId="38" xfId="0" applyFont="1" applyFill="1" applyBorder="1" applyAlignment="1">
      <alignment horizontal="center"/>
    </xf>
    <xf numFmtId="165" fontId="5" fillId="3" borderId="39" xfId="0" applyNumberFormat="1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wrapText="1"/>
    </xf>
    <xf numFmtId="4" fontId="6" fillId="0" borderId="40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/>
    </xf>
    <xf numFmtId="165" fontId="6" fillId="3" borderId="27" xfId="0" applyNumberFormat="1" applyFont="1" applyFill="1" applyBorder="1" applyAlignment="1">
      <alignment/>
    </xf>
    <xf numFmtId="0" fontId="5" fillId="2" borderId="39" xfId="0" applyFont="1" applyFill="1" applyBorder="1" applyAlignment="1">
      <alignment vertical="center"/>
    </xf>
    <xf numFmtId="0" fontId="0" fillId="0" borderId="42" xfId="0" applyBorder="1" applyAlignment="1">
      <alignment/>
    </xf>
    <xf numFmtId="169" fontId="5" fillId="3" borderId="20" xfId="0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165" fontId="5" fillId="0" borderId="9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165" fontId="5" fillId="3" borderId="31" xfId="0" applyNumberFormat="1" applyFont="1" applyFill="1" applyBorder="1" applyAlignment="1">
      <alignment/>
    </xf>
    <xf numFmtId="165" fontId="5" fillId="0" borderId="43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165" fontId="6" fillId="0" borderId="2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165" fontId="5" fillId="3" borderId="4" xfId="0" applyNumberFormat="1" applyFont="1" applyFill="1" applyBorder="1" applyAlignment="1">
      <alignment vertical="center"/>
    </xf>
    <xf numFmtId="165" fontId="5" fillId="3" borderId="27" xfId="0" applyNumberFormat="1" applyFont="1" applyFill="1" applyBorder="1" applyAlignment="1">
      <alignment vertical="center"/>
    </xf>
    <xf numFmtId="0" fontId="6" fillId="0" borderId="42" xfId="0" applyFont="1" applyBorder="1" applyAlignment="1">
      <alignment/>
    </xf>
    <xf numFmtId="3" fontId="6" fillId="0" borderId="42" xfId="0" applyNumberFormat="1" applyFont="1" applyBorder="1" applyAlignment="1">
      <alignment/>
    </xf>
    <xf numFmtId="169" fontId="5" fillId="3" borderId="28" xfId="0" applyNumberFormat="1" applyFont="1" applyFill="1" applyBorder="1" applyAlignment="1">
      <alignment horizontal="right"/>
    </xf>
    <xf numFmtId="167" fontId="5" fillId="3" borderId="30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wrapText="1"/>
    </xf>
    <xf numFmtId="169" fontId="6" fillId="0" borderId="4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K17" sqref="K17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4.75390625" style="0" customWidth="1"/>
    <col min="4" max="4" width="38.125" style="0" customWidth="1"/>
    <col min="5" max="5" width="9.625" style="0" customWidth="1"/>
    <col min="7" max="7" width="9.375" style="0" customWidth="1"/>
    <col min="8" max="8" width="5.25390625" style="0" customWidth="1"/>
    <col min="9" max="9" width="6.25390625" style="0" customWidth="1"/>
  </cols>
  <sheetData>
    <row r="1" spans="1:9" ht="42.75" customHeight="1">
      <c r="A1" s="379" t="s">
        <v>253</v>
      </c>
      <c r="B1" s="379"/>
      <c r="C1" s="379"/>
      <c r="D1" s="379"/>
      <c r="E1" s="379"/>
      <c r="F1" s="379"/>
      <c r="G1" s="379"/>
      <c r="H1" s="379"/>
      <c r="I1" s="6"/>
    </row>
    <row r="2" spans="1:9" ht="22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12" ht="36.75" customHeight="1" thickBot="1">
      <c r="A3" s="118" t="s">
        <v>24</v>
      </c>
      <c r="B3" s="104" t="s">
        <v>1</v>
      </c>
      <c r="C3" s="104" t="s">
        <v>32</v>
      </c>
      <c r="D3" s="8" t="s">
        <v>2</v>
      </c>
      <c r="E3" s="333" t="s">
        <v>234</v>
      </c>
      <c r="F3" s="108" t="s">
        <v>236</v>
      </c>
      <c r="G3" s="141" t="s">
        <v>235</v>
      </c>
      <c r="H3" s="334" t="s">
        <v>26</v>
      </c>
      <c r="I3" s="123"/>
      <c r="L3" s="44"/>
    </row>
    <row r="4" spans="1:12" ht="12.75" customHeight="1" thickBot="1">
      <c r="A4" s="330">
        <v>1</v>
      </c>
      <c r="B4" s="330">
        <v>2</v>
      </c>
      <c r="C4" s="330">
        <v>3</v>
      </c>
      <c r="D4" s="330">
        <v>4</v>
      </c>
      <c r="E4" s="331">
        <v>5</v>
      </c>
      <c r="F4" s="331">
        <v>6</v>
      </c>
      <c r="G4" s="331">
        <v>7</v>
      </c>
      <c r="H4" s="332">
        <v>8</v>
      </c>
      <c r="I4" s="123"/>
      <c r="L4" s="44"/>
    </row>
    <row r="5" spans="1:9" ht="15" customHeight="1" thickBot="1" thickTop="1">
      <c r="A5" s="329">
        <v>750</v>
      </c>
      <c r="B5" s="245"/>
      <c r="C5" s="245"/>
      <c r="D5" s="245" t="s">
        <v>42</v>
      </c>
      <c r="E5" s="246">
        <f aca="true" t="shared" si="0" ref="E5:G6">SUM(E6)</f>
        <v>100576</v>
      </c>
      <c r="F5" s="246">
        <f t="shared" si="0"/>
        <v>192897</v>
      </c>
      <c r="G5" s="246">
        <f t="shared" si="0"/>
        <v>104181</v>
      </c>
      <c r="H5" s="288">
        <f>G5/F5*100</f>
        <v>54.008615997138364</v>
      </c>
      <c r="I5" s="124"/>
    </row>
    <row r="6" spans="1:9" ht="15" customHeight="1">
      <c r="A6" s="56"/>
      <c r="B6" s="50">
        <v>75011</v>
      </c>
      <c r="C6" s="50"/>
      <c r="D6" s="50" t="s">
        <v>86</v>
      </c>
      <c r="E6" s="51">
        <f t="shared" si="0"/>
        <v>100576</v>
      </c>
      <c r="F6" s="51">
        <f t="shared" si="0"/>
        <v>192897</v>
      </c>
      <c r="G6" s="51">
        <f t="shared" si="0"/>
        <v>104181</v>
      </c>
      <c r="H6" s="52">
        <f aca="true" t="shared" si="1" ref="H6:H38">G6/F6*100</f>
        <v>54.008615997138364</v>
      </c>
      <c r="I6" s="124"/>
    </row>
    <row r="7" spans="1:11" ht="15" customHeight="1" thickBot="1">
      <c r="A7" s="57"/>
      <c r="B7" s="57"/>
      <c r="C7" s="57">
        <v>2010</v>
      </c>
      <c r="D7" s="25" t="s">
        <v>44</v>
      </c>
      <c r="E7" s="120">
        <v>100576</v>
      </c>
      <c r="F7" s="58">
        <v>192897</v>
      </c>
      <c r="G7" s="58">
        <v>104181</v>
      </c>
      <c r="H7" s="128">
        <f t="shared" si="1"/>
        <v>54.008615997138364</v>
      </c>
      <c r="I7" s="124"/>
      <c r="K7" t="s">
        <v>22</v>
      </c>
    </row>
    <row r="8" spans="1:10" ht="36.75" thickBot="1">
      <c r="A8" s="328">
        <v>751</v>
      </c>
      <c r="B8" s="229"/>
      <c r="C8" s="229"/>
      <c r="D8" s="105" t="s">
        <v>190</v>
      </c>
      <c r="E8" s="230">
        <f>SUM(E9+E11+E13)</f>
        <v>80370</v>
      </c>
      <c r="F8" s="230">
        <f>SUM(F9+F13)</f>
        <v>62054</v>
      </c>
      <c r="G8" s="230">
        <f>SUM(G9+G13)</f>
        <v>58704</v>
      </c>
      <c r="H8" s="274">
        <f t="shared" si="1"/>
        <v>94.60147613369001</v>
      </c>
      <c r="I8" s="124"/>
      <c r="J8" t="s">
        <v>22</v>
      </c>
    </row>
    <row r="9" spans="1:10" ht="24">
      <c r="A9" s="50"/>
      <c r="B9" s="9">
        <v>75101</v>
      </c>
      <c r="C9" s="9"/>
      <c r="D9" s="59" t="s">
        <v>89</v>
      </c>
      <c r="E9" s="121">
        <f>SUM(E10)</f>
        <v>2586</v>
      </c>
      <c r="F9" s="51">
        <f>SUM(F10)</f>
        <v>5586</v>
      </c>
      <c r="G9" s="51">
        <f>SUM(G10)</f>
        <v>2796</v>
      </c>
      <c r="H9" s="52">
        <f t="shared" si="1"/>
        <v>50.05370569280344</v>
      </c>
      <c r="I9" s="124"/>
      <c r="J9" t="s">
        <v>22</v>
      </c>
    </row>
    <row r="10" spans="1:9" ht="15" customHeight="1">
      <c r="A10" s="49"/>
      <c r="B10" s="15"/>
      <c r="C10" s="49">
        <v>2010</v>
      </c>
      <c r="D10" s="27" t="s">
        <v>44</v>
      </c>
      <c r="E10" s="109">
        <v>2586</v>
      </c>
      <c r="F10" s="53">
        <v>5586</v>
      </c>
      <c r="G10" s="53">
        <v>2796</v>
      </c>
      <c r="H10" s="125">
        <f t="shared" si="1"/>
        <v>50.05370569280344</v>
      </c>
      <c r="I10" s="124"/>
    </row>
    <row r="11" spans="1:9" ht="15" customHeight="1">
      <c r="A11" s="49"/>
      <c r="B11" s="93">
        <v>75110</v>
      </c>
      <c r="C11" s="100"/>
      <c r="D11" s="76" t="s">
        <v>149</v>
      </c>
      <c r="E11" s="132">
        <f>SUM(E12)</f>
        <v>77784</v>
      </c>
      <c r="F11" s="54"/>
      <c r="G11" s="54"/>
      <c r="H11" s="125"/>
      <c r="I11" s="124"/>
    </row>
    <row r="12" spans="1:9" ht="15" customHeight="1">
      <c r="A12" s="49"/>
      <c r="B12" s="92"/>
      <c r="C12" s="96">
        <v>2010</v>
      </c>
      <c r="D12" s="46" t="s">
        <v>148</v>
      </c>
      <c r="E12" s="109">
        <v>77784</v>
      </c>
      <c r="F12" s="53"/>
      <c r="G12" s="53"/>
      <c r="H12" s="125"/>
      <c r="I12" s="124"/>
    </row>
    <row r="13" spans="1:9" ht="15" customHeight="1">
      <c r="A13" s="49"/>
      <c r="B13" s="93">
        <v>75113</v>
      </c>
      <c r="C13" s="102"/>
      <c r="D13" s="281" t="s">
        <v>233</v>
      </c>
      <c r="E13" s="132">
        <f>SUM(E14)</f>
        <v>0</v>
      </c>
      <c r="F13" s="132">
        <f>SUM(F14)</f>
        <v>56468</v>
      </c>
      <c r="G13" s="132">
        <f>SUM(G14)</f>
        <v>55908</v>
      </c>
      <c r="H13" s="55">
        <f t="shared" si="1"/>
        <v>99.00828787986116</v>
      </c>
      <c r="I13" s="124"/>
    </row>
    <row r="14" spans="1:9" ht="15" customHeight="1" thickBot="1">
      <c r="A14" s="57"/>
      <c r="B14" s="94"/>
      <c r="C14" s="248">
        <v>2010</v>
      </c>
      <c r="D14" s="25" t="s">
        <v>44</v>
      </c>
      <c r="E14" s="120"/>
      <c r="F14" s="58">
        <v>56468</v>
      </c>
      <c r="G14" s="58">
        <v>55908</v>
      </c>
      <c r="H14" s="128">
        <f t="shared" si="1"/>
        <v>99.00828787986116</v>
      </c>
      <c r="I14" s="124"/>
    </row>
    <row r="15" spans="1:9" ht="24.75" thickBot="1">
      <c r="A15" s="227">
        <v>754</v>
      </c>
      <c r="B15" s="228"/>
      <c r="C15" s="228"/>
      <c r="D15" s="105" t="s">
        <v>90</v>
      </c>
      <c r="E15" s="285">
        <f aca="true" t="shared" si="2" ref="E15:G16">SUM(E16)</f>
        <v>1400</v>
      </c>
      <c r="F15" s="230">
        <f t="shared" si="2"/>
        <v>1000</v>
      </c>
      <c r="G15" s="230">
        <f t="shared" si="2"/>
        <v>500</v>
      </c>
      <c r="H15" s="274">
        <f t="shared" si="1"/>
        <v>50</v>
      </c>
      <c r="I15" s="124"/>
    </row>
    <row r="16" spans="1:9" ht="14.25" customHeight="1">
      <c r="A16" s="50"/>
      <c r="B16" s="9">
        <v>75414</v>
      </c>
      <c r="C16" s="9"/>
      <c r="D16" s="50" t="s">
        <v>15</v>
      </c>
      <c r="E16" s="51">
        <f t="shared" si="2"/>
        <v>1400</v>
      </c>
      <c r="F16" s="51">
        <f t="shared" si="2"/>
        <v>1000</v>
      </c>
      <c r="G16" s="51">
        <f t="shared" si="2"/>
        <v>500</v>
      </c>
      <c r="H16" s="52">
        <f t="shared" si="1"/>
        <v>50</v>
      </c>
      <c r="I16" s="124"/>
    </row>
    <row r="17" spans="1:9" ht="15" customHeight="1" thickBot="1">
      <c r="A17" s="57"/>
      <c r="B17" s="60"/>
      <c r="C17" s="57">
        <v>2010</v>
      </c>
      <c r="D17" s="25" t="s">
        <v>44</v>
      </c>
      <c r="E17" s="120">
        <v>1400</v>
      </c>
      <c r="F17" s="58">
        <v>1000</v>
      </c>
      <c r="G17" s="58">
        <v>500</v>
      </c>
      <c r="H17" s="128">
        <f t="shared" si="1"/>
        <v>50</v>
      </c>
      <c r="I17" s="124"/>
    </row>
    <row r="18" spans="1:9" ht="15" customHeight="1" thickBot="1">
      <c r="A18" s="86">
        <v>801</v>
      </c>
      <c r="B18" s="95"/>
      <c r="C18" s="249"/>
      <c r="D18" s="229" t="s">
        <v>7</v>
      </c>
      <c r="E18" s="285">
        <f>SUM(E19)</f>
        <v>10424</v>
      </c>
      <c r="F18" s="230"/>
      <c r="G18" s="230"/>
      <c r="H18" s="274"/>
      <c r="I18" s="124"/>
    </row>
    <row r="19" spans="1:9" ht="15" customHeight="1">
      <c r="A19" s="83"/>
      <c r="B19" s="91">
        <v>80101</v>
      </c>
      <c r="C19" s="99"/>
      <c r="D19" s="70" t="s">
        <v>67</v>
      </c>
      <c r="E19" s="133">
        <f>SUM(E20)</f>
        <v>10424</v>
      </c>
      <c r="F19" s="51"/>
      <c r="G19" s="51"/>
      <c r="H19" s="52"/>
      <c r="I19" s="124"/>
    </row>
    <row r="20" spans="1:9" ht="15" customHeight="1" thickBot="1">
      <c r="A20" s="85"/>
      <c r="B20" s="253"/>
      <c r="C20" s="57">
        <v>2010</v>
      </c>
      <c r="D20" s="25" t="s">
        <v>44</v>
      </c>
      <c r="E20" s="120">
        <v>10424</v>
      </c>
      <c r="F20" s="58"/>
      <c r="G20" s="58"/>
      <c r="H20" s="128"/>
      <c r="I20" s="124"/>
    </row>
    <row r="21" spans="1:9" ht="15" customHeight="1" thickBot="1">
      <c r="A21" s="86">
        <v>852</v>
      </c>
      <c r="B21" s="95"/>
      <c r="C21" s="249"/>
      <c r="D21" s="229" t="s">
        <v>217</v>
      </c>
      <c r="E21" s="230">
        <f>SUM(E22+E25+E27+E29+E31+E33)</f>
        <v>1539837</v>
      </c>
      <c r="F21" s="230">
        <f>SUM(F22+F25+F27+F29+F31)</f>
        <v>4171701</v>
      </c>
      <c r="G21" s="230">
        <f>SUM(G22+G25+G27+G29+G31)</f>
        <v>1761389</v>
      </c>
      <c r="H21" s="274">
        <f t="shared" si="1"/>
        <v>42.22232130250946</v>
      </c>
      <c r="I21" s="124"/>
    </row>
    <row r="22" spans="1:10" ht="32.25" customHeight="1">
      <c r="A22" s="114"/>
      <c r="B22" s="115">
        <v>85212</v>
      </c>
      <c r="C22" s="116"/>
      <c r="D22" s="65" t="s">
        <v>229</v>
      </c>
      <c r="E22" s="51">
        <f>SUM(E23)</f>
        <v>0</v>
      </c>
      <c r="F22" s="51">
        <f>SUM(F23:F24)</f>
        <v>2897510</v>
      </c>
      <c r="G22" s="51">
        <f>SUM(G23:G24)</f>
        <v>983328</v>
      </c>
      <c r="H22" s="52">
        <f t="shared" si="1"/>
        <v>33.93700108023786</v>
      </c>
      <c r="I22" s="124"/>
      <c r="J22" s="1"/>
    </row>
    <row r="23" spans="1:9" ht="25.5" customHeight="1">
      <c r="A23" s="90"/>
      <c r="B23" s="97"/>
      <c r="C23" s="259">
        <v>2010</v>
      </c>
      <c r="D23" s="46" t="s">
        <v>249</v>
      </c>
      <c r="E23" s="53"/>
      <c r="F23" s="53">
        <v>2887086</v>
      </c>
      <c r="G23" s="53">
        <v>972904</v>
      </c>
      <c r="H23" s="125">
        <f t="shared" si="1"/>
        <v>33.69847659543221</v>
      </c>
      <c r="I23" s="124"/>
    </row>
    <row r="24" spans="1:9" ht="39.75" customHeight="1">
      <c r="A24" s="90"/>
      <c r="B24" s="97"/>
      <c r="C24" s="259">
        <v>6310</v>
      </c>
      <c r="D24" s="197" t="s">
        <v>250</v>
      </c>
      <c r="E24" s="122"/>
      <c r="F24" s="53">
        <v>10424</v>
      </c>
      <c r="G24" s="53">
        <v>10424</v>
      </c>
      <c r="H24" s="125">
        <f t="shared" si="1"/>
        <v>100</v>
      </c>
      <c r="I24" s="124"/>
    </row>
    <row r="25" spans="1:9" ht="39" customHeight="1">
      <c r="A25" s="84"/>
      <c r="B25" s="93">
        <v>85213</v>
      </c>
      <c r="C25" s="247"/>
      <c r="D25" s="29" t="s">
        <v>218</v>
      </c>
      <c r="E25" s="54">
        <f>SUM(E26)</f>
        <v>45400</v>
      </c>
      <c r="F25" s="54">
        <f>SUM(F26)</f>
        <v>50650</v>
      </c>
      <c r="G25" s="54">
        <f>SUM(G26)</f>
        <v>24138</v>
      </c>
      <c r="H25" s="55">
        <f t="shared" si="1"/>
        <v>47.656465942744326</v>
      </c>
      <c r="I25" s="124"/>
    </row>
    <row r="26" spans="1:9" ht="15" customHeight="1">
      <c r="A26" s="84"/>
      <c r="B26" s="92"/>
      <c r="C26" s="247">
        <v>2010</v>
      </c>
      <c r="D26" s="46" t="s">
        <v>251</v>
      </c>
      <c r="E26" s="287">
        <v>45400</v>
      </c>
      <c r="F26" s="53">
        <v>50650</v>
      </c>
      <c r="G26" s="53">
        <v>24138</v>
      </c>
      <c r="H26" s="125">
        <f t="shared" si="1"/>
        <v>47.656465942744326</v>
      </c>
      <c r="I26" s="124"/>
    </row>
    <row r="27" spans="1:9" ht="25.5" customHeight="1">
      <c r="A27" s="84"/>
      <c r="B27" s="93">
        <v>85214</v>
      </c>
      <c r="C27" s="247"/>
      <c r="D27" s="29" t="s">
        <v>145</v>
      </c>
      <c r="E27" s="54">
        <f>SUM(E28)</f>
        <v>1174228</v>
      </c>
      <c r="F27" s="54">
        <f>SUM(F28)</f>
        <v>765141</v>
      </c>
      <c r="G27" s="54">
        <f>SUM(G28)</f>
        <v>500331</v>
      </c>
      <c r="H27" s="55">
        <f t="shared" si="1"/>
        <v>65.39069269585606</v>
      </c>
      <c r="I27" s="124"/>
    </row>
    <row r="28" spans="1:10" ht="15" customHeight="1">
      <c r="A28" s="84"/>
      <c r="B28" s="92"/>
      <c r="C28" s="247">
        <v>2010</v>
      </c>
      <c r="D28" s="46" t="s">
        <v>251</v>
      </c>
      <c r="E28" s="53">
        <v>1174228</v>
      </c>
      <c r="F28" s="53">
        <v>765141</v>
      </c>
      <c r="G28" s="53">
        <v>500331</v>
      </c>
      <c r="H28" s="125">
        <f t="shared" si="1"/>
        <v>65.39069269585606</v>
      </c>
      <c r="I28" s="124"/>
      <c r="J28" s="62"/>
    </row>
    <row r="29" spans="1:10" ht="24">
      <c r="A29" s="84"/>
      <c r="B29" s="93">
        <v>85216</v>
      </c>
      <c r="C29" s="247"/>
      <c r="D29" s="107" t="s">
        <v>80</v>
      </c>
      <c r="E29" s="54">
        <f>SUM(E30)</f>
        <v>77600</v>
      </c>
      <c r="F29" s="54">
        <f>SUM(F30)</f>
        <v>14640</v>
      </c>
      <c r="G29" s="54">
        <f>SUM(G30)</f>
        <v>14639</v>
      </c>
      <c r="H29" s="55">
        <f t="shared" si="1"/>
        <v>99.9931693989071</v>
      </c>
      <c r="I29" s="124"/>
      <c r="J29" s="62"/>
    </row>
    <row r="30" spans="1:10" ht="14.25" customHeight="1">
      <c r="A30" s="84"/>
      <c r="B30" s="92"/>
      <c r="C30" s="247">
        <v>2010</v>
      </c>
      <c r="D30" s="46" t="s">
        <v>251</v>
      </c>
      <c r="E30" s="54">
        <v>77600</v>
      </c>
      <c r="F30" s="53">
        <v>14640</v>
      </c>
      <c r="G30" s="53">
        <v>14639</v>
      </c>
      <c r="H30" s="125">
        <f t="shared" si="1"/>
        <v>99.9931693989071</v>
      </c>
      <c r="I30" s="124"/>
      <c r="J30" s="62"/>
    </row>
    <row r="31" spans="1:10" ht="14.25" customHeight="1">
      <c r="A31" s="84"/>
      <c r="B31" s="93">
        <v>85219</v>
      </c>
      <c r="C31" s="247"/>
      <c r="D31" s="76" t="s">
        <v>71</v>
      </c>
      <c r="E31" s="54">
        <f>SUM(E32)</f>
        <v>232232</v>
      </c>
      <c r="F31" s="54">
        <f>SUM(F32)</f>
        <v>443760</v>
      </c>
      <c r="G31" s="54">
        <f>SUM(G32)</f>
        <v>238953</v>
      </c>
      <c r="H31" s="55">
        <f t="shared" si="1"/>
        <v>53.84734991887507</v>
      </c>
      <c r="I31" s="124"/>
      <c r="J31" s="62"/>
    </row>
    <row r="32" spans="1:9" ht="14.25" customHeight="1">
      <c r="A32" s="47"/>
      <c r="B32" s="15"/>
      <c r="C32" s="49">
        <v>2010</v>
      </c>
      <c r="D32" s="27" t="s">
        <v>44</v>
      </c>
      <c r="E32" s="109">
        <v>232232</v>
      </c>
      <c r="F32" s="53">
        <v>443760</v>
      </c>
      <c r="G32" s="53">
        <v>238953</v>
      </c>
      <c r="H32" s="125">
        <f t="shared" si="1"/>
        <v>53.84734991887507</v>
      </c>
      <c r="I32" s="124"/>
    </row>
    <row r="33" spans="1:9" ht="14.25" customHeight="1">
      <c r="A33" s="47"/>
      <c r="B33" s="93">
        <v>85295</v>
      </c>
      <c r="C33" s="102"/>
      <c r="D33" s="76" t="s">
        <v>231</v>
      </c>
      <c r="E33" s="132">
        <f>SUM(E34)</f>
        <v>10377</v>
      </c>
      <c r="F33" s="54"/>
      <c r="G33" s="54"/>
      <c r="H33" s="55"/>
      <c r="I33" s="124"/>
    </row>
    <row r="34" spans="1:9" ht="14.25" customHeight="1" thickBot="1">
      <c r="A34" s="63"/>
      <c r="B34" s="253"/>
      <c r="C34" s="248">
        <v>2010</v>
      </c>
      <c r="D34" s="67" t="s">
        <v>251</v>
      </c>
      <c r="E34" s="120">
        <v>10377</v>
      </c>
      <c r="F34" s="58"/>
      <c r="G34" s="58"/>
      <c r="H34" s="128"/>
      <c r="I34" s="124"/>
    </row>
    <row r="35" spans="1:9" ht="24.75" thickBot="1">
      <c r="A35" s="227">
        <v>900</v>
      </c>
      <c r="B35" s="228"/>
      <c r="C35" s="228"/>
      <c r="D35" s="105" t="s">
        <v>95</v>
      </c>
      <c r="E35" s="285">
        <f>SUM(E36)</f>
        <v>161692</v>
      </c>
      <c r="F35" s="230">
        <f>SUM(F36)</f>
        <v>136530</v>
      </c>
      <c r="G35" s="230">
        <f>SUM(G36)</f>
        <v>136530</v>
      </c>
      <c r="H35" s="274">
        <f t="shared" si="1"/>
        <v>100</v>
      </c>
      <c r="I35" s="124"/>
    </row>
    <row r="36" spans="1:9" ht="14.25" customHeight="1">
      <c r="A36" s="56"/>
      <c r="B36" s="9">
        <v>90015</v>
      </c>
      <c r="C36" s="9"/>
      <c r="D36" s="50" t="s">
        <v>99</v>
      </c>
      <c r="E36" s="51">
        <f>SUM(E37:E37)</f>
        <v>161692</v>
      </c>
      <c r="F36" s="51">
        <f>SUM(F37:F37)</f>
        <v>136530</v>
      </c>
      <c r="G36" s="51">
        <f>SUM(G37:G37)</f>
        <v>136530</v>
      </c>
      <c r="H36" s="52">
        <f t="shared" si="1"/>
        <v>100</v>
      </c>
      <c r="I36" s="124"/>
    </row>
    <row r="37" spans="1:9" ht="14.25" customHeight="1" thickBot="1">
      <c r="A37" s="57"/>
      <c r="B37" s="60"/>
      <c r="C37" s="57">
        <v>2010</v>
      </c>
      <c r="D37" s="25" t="s">
        <v>44</v>
      </c>
      <c r="E37" s="120">
        <v>161692</v>
      </c>
      <c r="F37" s="58">
        <v>136530</v>
      </c>
      <c r="G37" s="58">
        <v>136530</v>
      </c>
      <c r="H37" s="128">
        <f t="shared" si="1"/>
        <v>100</v>
      </c>
      <c r="I37" s="124"/>
    </row>
    <row r="38" spans="1:9" ht="21" customHeight="1" thickBot="1">
      <c r="A38" s="381" t="s">
        <v>17</v>
      </c>
      <c r="B38" s="382"/>
      <c r="C38" s="382"/>
      <c r="D38" s="382"/>
      <c r="E38" s="117">
        <f>SUM(E5+E8+E15+E18+E21+E35)</f>
        <v>1894299</v>
      </c>
      <c r="F38" s="117">
        <f>SUM(F5+F8+F15+F18+F21+F35)</f>
        <v>4564182</v>
      </c>
      <c r="G38" s="117">
        <f>SUM(G5+G8+G15+G18+G21+G35)</f>
        <v>2061304</v>
      </c>
      <c r="H38" s="274">
        <f t="shared" si="1"/>
        <v>45.16261621469083</v>
      </c>
      <c r="I38" s="124"/>
    </row>
    <row r="39" spans="1:9" ht="21" customHeight="1">
      <c r="A39" s="375"/>
      <c r="B39" s="375"/>
      <c r="C39" s="375"/>
      <c r="D39" s="375"/>
      <c r="E39" s="376"/>
      <c r="F39" s="376"/>
      <c r="G39" s="376"/>
      <c r="H39" s="124"/>
      <c r="I39" s="124"/>
    </row>
    <row r="40" spans="1:5" ht="12.75">
      <c r="A40" s="7"/>
      <c r="B40" s="7"/>
      <c r="C40" s="7"/>
      <c r="D40" s="7"/>
      <c r="E40" s="7"/>
    </row>
    <row r="41" spans="1:9" ht="36.75" customHeight="1">
      <c r="A41" s="380" t="s">
        <v>248</v>
      </c>
      <c r="B41" s="380"/>
      <c r="C41" s="380"/>
      <c r="D41" s="380"/>
      <c r="E41" s="380"/>
      <c r="F41" s="380"/>
      <c r="G41" s="380"/>
      <c r="H41" s="380"/>
      <c r="I41" s="111"/>
    </row>
    <row r="42" spans="1:9" ht="20.25" customHeight="1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45.75" thickBot="1">
      <c r="A43" s="118" t="s">
        <v>24</v>
      </c>
      <c r="B43" s="104" t="s">
        <v>1</v>
      </c>
      <c r="C43" s="104" t="s">
        <v>32</v>
      </c>
      <c r="D43" s="8" t="s">
        <v>2</v>
      </c>
      <c r="E43" s="283" t="s">
        <v>234</v>
      </c>
      <c r="F43" s="108" t="s">
        <v>236</v>
      </c>
      <c r="G43" s="153" t="s">
        <v>235</v>
      </c>
      <c r="H43" s="185" t="s">
        <v>26</v>
      </c>
      <c r="I43" s="123"/>
    </row>
    <row r="44" spans="1:12" ht="12.75" customHeight="1" thickBot="1">
      <c r="A44" s="330">
        <v>1</v>
      </c>
      <c r="B44" s="330">
        <v>2</v>
      </c>
      <c r="C44" s="330">
        <v>3</v>
      </c>
      <c r="D44" s="330">
        <v>4</v>
      </c>
      <c r="E44" s="331">
        <v>5</v>
      </c>
      <c r="F44" s="331">
        <v>6</v>
      </c>
      <c r="G44" s="331">
        <v>7</v>
      </c>
      <c r="H44" s="332">
        <v>8</v>
      </c>
      <c r="I44" s="123"/>
      <c r="L44" s="44"/>
    </row>
    <row r="45" spans="1:9" ht="15" customHeight="1" thickBot="1" thickTop="1">
      <c r="A45" s="328">
        <v>750</v>
      </c>
      <c r="B45" s="229"/>
      <c r="C45" s="229"/>
      <c r="D45" s="229" t="s">
        <v>42</v>
      </c>
      <c r="E45" s="230">
        <f>SUM(E46)</f>
        <v>100576</v>
      </c>
      <c r="F45" s="230">
        <f>SUM(F46)</f>
        <v>192897</v>
      </c>
      <c r="G45" s="230">
        <f>SUM(G46)</f>
        <v>104181</v>
      </c>
      <c r="H45" s="274">
        <f aca="true" t="shared" si="3" ref="H45:H112">G45/F45*100</f>
        <v>54.008615997138364</v>
      </c>
      <c r="I45" s="124"/>
    </row>
    <row r="46" spans="1:9" ht="15" customHeight="1">
      <c r="A46" s="56"/>
      <c r="B46" s="50">
        <v>75011</v>
      </c>
      <c r="C46" s="50"/>
      <c r="D46" s="50" t="s">
        <v>86</v>
      </c>
      <c r="E46" s="71">
        <f>SUM(E47:E53)</f>
        <v>100576</v>
      </c>
      <c r="F46" s="71">
        <f>SUM(F47:F53)</f>
        <v>192897</v>
      </c>
      <c r="G46" s="71">
        <f>SUM(G47:G53)</f>
        <v>104181</v>
      </c>
      <c r="H46" s="52">
        <f t="shared" si="3"/>
        <v>54.008615997138364</v>
      </c>
      <c r="I46" s="124"/>
    </row>
    <row r="47" spans="1:9" ht="15" customHeight="1">
      <c r="A47" s="1"/>
      <c r="B47" s="1"/>
      <c r="C47" s="46">
        <v>4010</v>
      </c>
      <c r="D47" s="27" t="s">
        <v>109</v>
      </c>
      <c r="E47" s="109">
        <v>71377</v>
      </c>
      <c r="F47" s="64">
        <v>142334</v>
      </c>
      <c r="G47" s="64">
        <v>69330</v>
      </c>
      <c r="H47" s="125">
        <f t="shared" si="3"/>
        <v>48.70937372658676</v>
      </c>
      <c r="I47" s="124"/>
    </row>
    <row r="48" spans="1:9" ht="15" customHeight="1">
      <c r="A48" s="1"/>
      <c r="B48" s="1"/>
      <c r="C48" s="46">
        <v>4040</v>
      </c>
      <c r="D48" s="27" t="s">
        <v>112</v>
      </c>
      <c r="E48" s="109">
        <v>11248</v>
      </c>
      <c r="F48" s="64">
        <v>14799</v>
      </c>
      <c r="G48" s="64">
        <v>14799</v>
      </c>
      <c r="H48" s="125">
        <f t="shared" si="3"/>
        <v>100</v>
      </c>
      <c r="I48" s="124"/>
    </row>
    <row r="49" spans="1:9" ht="15" customHeight="1">
      <c r="A49" s="1"/>
      <c r="B49" s="1"/>
      <c r="C49" s="46">
        <v>4110</v>
      </c>
      <c r="D49" s="27" t="s">
        <v>29</v>
      </c>
      <c r="E49" s="109">
        <v>14236</v>
      </c>
      <c r="F49" s="64">
        <v>27074</v>
      </c>
      <c r="G49" s="64">
        <v>14285</v>
      </c>
      <c r="H49" s="125">
        <f t="shared" si="3"/>
        <v>52.76279825662997</v>
      </c>
      <c r="I49" s="124"/>
    </row>
    <row r="50" spans="1:9" ht="15" customHeight="1">
      <c r="A50" s="1"/>
      <c r="B50" s="1"/>
      <c r="C50" s="46">
        <v>4120</v>
      </c>
      <c r="D50" s="27" t="s">
        <v>27</v>
      </c>
      <c r="E50" s="109">
        <v>2024</v>
      </c>
      <c r="F50" s="64">
        <v>3849</v>
      </c>
      <c r="G50" s="64">
        <v>2057</v>
      </c>
      <c r="H50" s="125">
        <f t="shared" si="3"/>
        <v>53.44245258508703</v>
      </c>
      <c r="I50" s="124"/>
    </row>
    <row r="51" spans="1:9" ht="15" customHeight="1">
      <c r="A51" s="1"/>
      <c r="B51" s="1"/>
      <c r="C51" s="46">
        <v>4210</v>
      </c>
      <c r="D51" s="27" t="s">
        <v>105</v>
      </c>
      <c r="E51" s="109"/>
      <c r="F51" s="64">
        <v>158</v>
      </c>
      <c r="G51" s="64"/>
      <c r="H51" s="125">
        <f t="shared" si="3"/>
        <v>0</v>
      </c>
      <c r="I51" s="124"/>
    </row>
    <row r="52" spans="1:9" ht="15" customHeight="1">
      <c r="A52" s="1"/>
      <c r="B52" s="1"/>
      <c r="C52" s="46">
        <v>4300</v>
      </c>
      <c r="D52" s="27" t="s">
        <v>107</v>
      </c>
      <c r="E52" s="109"/>
      <c r="F52" s="64">
        <v>510</v>
      </c>
      <c r="G52" s="64">
        <v>510</v>
      </c>
      <c r="H52" s="125"/>
      <c r="I52" s="124"/>
    </row>
    <row r="53" spans="1:9" ht="15" customHeight="1" thickBot="1">
      <c r="A53" s="1"/>
      <c r="B53" s="1"/>
      <c r="C53" s="46">
        <v>4440</v>
      </c>
      <c r="D53" s="27" t="s">
        <v>28</v>
      </c>
      <c r="E53" s="109">
        <v>1691</v>
      </c>
      <c r="F53" s="64">
        <v>4173</v>
      </c>
      <c r="G53" s="64">
        <v>3200</v>
      </c>
      <c r="H53" s="125">
        <f t="shared" si="3"/>
        <v>76.68344116942248</v>
      </c>
      <c r="I53" s="124"/>
    </row>
    <row r="54" spans="1:9" ht="48.75" thickBot="1">
      <c r="A54" s="328">
        <v>751</v>
      </c>
      <c r="B54" s="229"/>
      <c r="C54" s="229"/>
      <c r="D54" s="105" t="s">
        <v>130</v>
      </c>
      <c r="E54" s="230">
        <f>SUM(E55+E60+E67)</f>
        <v>72408</v>
      </c>
      <c r="F54" s="230">
        <f>SUM(F55+F60+F67)</f>
        <v>62054</v>
      </c>
      <c r="G54" s="230">
        <f>SUM(G55+G60+G67)</f>
        <v>50893</v>
      </c>
      <c r="H54" s="274">
        <f>G54/F54*100</f>
        <v>82.01405227704902</v>
      </c>
      <c r="I54" s="124"/>
    </row>
    <row r="55" spans="1:9" ht="24">
      <c r="A55" s="50"/>
      <c r="B55" s="9">
        <v>75101</v>
      </c>
      <c r="C55" s="9"/>
      <c r="D55" s="59" t="s">
        <v>89</v>
      </c>
      <c r="E55" s="71">
        <f>SUM(E56:E59)</f>
        <v>1362</v>
      </c>
      <c r="F55" s="71">
        <f>SUM(F56:F59)</f>
        <v>5586</v>
      </c>
      <c r="G55" s="71">
        <f>SUM(G56:G59)</f>
        <v>1369</v>
      </c>
      <c r="H55" s="52">
        <f t="shared" si="3"/>
        <v>24.507697815968495</v>
      </c>
      <c r="I55" s="124"/>
    </row>
    <row r="56" spans="1:9" ht="15" customHeight="1">
      <c r="A56" s="1"/>
      <c r="B56" s="1"/>
      <c r="C56" s="46">
        <v>4110</v>
      </c>
      <c r="D56" s="27" t="s">
        <v>29</v>
      </c>
      <c r="E56" s="27"/>
      <c r="F56" s="64">
        <v>689</v>
      </c>
      <c r="G56" s="64"/>
      <c r="H56" s="125">
        <f t="shared" si="3"/>
        <v>0</v>
      </c>
      <c r="I56" s="124"/>
    </row>
    <row r="57" spans="1:9" ht="15" customHeight="1">
      <c r="A57" s="1"/>
      <c r="B57" s="1"/>
      <c r="C57" s="46">
        <v>4120</v>
      </c>
      <c r="D57" s="27" t="s">
        <v>27</v>
      </c>
      <c r="E57" s="27"/>
      <c r="F57" s="64">
        <v>98</v>
      </c>
      <c r="G57" s="64"/>
      <c r="H57" s="125">
        <f t="shared" si="3"/>
        <v>0</v>
      </c>
      <c r="I57" s="124"/>
    </row>
    <row r="58" spans="1:9" ht="15" customHeight="1">
      <c r="A58" s="2"/>
      <c r="B58" s="2"/>
      <c r="C58" s="46">
        <v>4210</v>
      </c>
      <c r="D58" s="27" t="s">
        <v>105</v>
      </c>
      <c r="E58" s="25"/>
      <c r="F58" s="68">
        <v>799</v>
      </c>
      <c r="G58" s="68"/>
      <c r="H58" s="128">
        <f t="shared" si="3"/>
        <v>0</v>
      </c>
      <c r="I58" s="124"/>
    </row>
    <row r="59" spans="1:9" ht="15" customHeight="1">
      <c r="A59" s="1"/>
      <c r="B59" s="1"/>
      <c r="C59" s="46">
        <v>4300</v>
      </c>
      <c r="D59" s="46" t="s">
        <v>107</v>
      </c>
      <c r="E59" s="64">
        <v>1362</v>
      </c>
      <c r="F59" s="64">
        <v>4000</v>
      </c>
      <c r="G59" s="64">
        <v>1369</v>
      </c>
      <c r="H59" s="125">
        <f t="shared" si="3"/>
        <v>34.225</v>
      </c>
      <c r="I59" s="124"/>
    </row>
    <row r="60" spans="1:9" ht="15" customHeight="1">
      <c r="A60" s="1"/>
      <c r="B60" s="93">
        <v>75113</v>
      </c>
      <c r="C60" s="102"/>
      <c r="D60" s="281" t="s">
        <v>233</v>
      </c>
      <c r="E60" s="66">
        <f>SUM(E61:E66)</f>
        <v>0</v>
      </c>
      <c r="F60" s="66">
        <f>SUM(F61:F66)</f>
        <v>56468</v>
      </c>
      <c r="G60" s="66">
        <f>SUM(G61:G66)</f>
        <v>49524</v>
      </c>
      <c r="H60" s="55">
        <f t="shared" si="3"/>
        <v>87.70276971027839</v>
      </c>
      <c r="I60" s="124"/>
    </row>
    <row r="61" spans="1:9" ht="24">
      <c r="A61" s="1"/>
      <c r="B61" s="152"/>
      <c r="C61" s="24">
        <v>3020</v>
      </c>
      <c r="D61" s="12" t="s">
        <v>175</v>
      </c>
      <c r="E61" s="64"/>
      <c r="F61" s="64">
        <v>6868</v>
      </c>
      <c r="G61" s="64">
        <v>4494</v>
      </c>
      <c r="H61" s="125">
        <f t="shared" si="3"/>
        <v>65.43389633080955</v>
      </c>
      <c r="I61" s="124"/>
    </row>
    <row r="62" spans="1:9" ht="15" customHeight="1">
      <c r="A62" s="1"/>
      <c r="B62" s="152"/>
      <c r="C62" s="24">
        <v>3030</v>
      </c>
      <c r="D62" s="12" t="s">
        <v>115</v>
      </c>
      <c r="E62" s="64"/>
      <c r="F62" s="64">
        <v>36120</v>
      </c>
      <c r="G62" s="64">
        <v>35560</v>
      </c>
      <c r="H62" s="125">
        <f t="shared" si="3"/>
        <v>98.44961240310077</v>
      </c>
      <c r="I62" s="124"/>
    </row>
    <row r="63" spans="1:9" ht="15" customHeight="1">
      <c r="A63" s="1"/>
      <c r="B63" s="152"/>
      <c r="C63" s="24">
        <v>4110</v>
      </c>
      <c r="D63" s="14" t="s">
        <v>29</v>
      </c>
      <c r="E63" s="64"/>
      <c r="F63" s="64">
        <v>1183</v>
      </c>
      <c r="G63" s="64"/>
      <c r="H63" s="125">
        <f t="shared" si="3"/>
        <v>0</v>
      </c>
      <c r="I63" s="124"/>
    </row>
    <row r="64" spans="1:9" ht="15" customHeight="1">
      <c r="A64" s="1"/>
      <c r="B64" s="152"/>
      <c r="C64" s="24">
        <v>4120</v>
      </c>
      <c r="D64" s="14" t="s">
        <v>27</v>
      </c>
      <c r="E64" s="64"/>
      <c r="F64" s="64">
        <v>168</v>
      </c>
      <c r="G64" s="64"/>
      <c r="H64" s="125">
        <f t="shared" si="3"/>
        <v>0</v>
      </c>
      <c r="I64" s="124"/>
    </row>
    <row r="65" spans="1:9" ht="15" customHeight="1">
      <c r="A65" s="1"/>
      <c r="B65" s="152"/>
      <c r="C65" s="24">
        <v>4210</v>
      </c>
      <c r="D65" s="14" t="s">
        <v>105</v>
      </c>
      <c r="E65" s="64"/>
      <c r="F65" s="64">
        <v>7843</v>
      </c>
      <c r="G65" s="64">
        <v>5721</v>
      </c>
      <c r="H65" s="125">
        <f t="shared" si="3"/>
        <v>72.9440265204641</v>
      </c>
      <c r="I65" s="124"/>
    </row>
    <row r="66" spans="1:9" ht="15" customHeight="1">
      <c r="A66" s="1"/>
      <c r="B66" s="152"/>
      <c r="C66" s="24">
        <v>4300</v>
      </c>
      <c r="D66" s="335" t="s">
        <v>107</v>
      </c>
      <c r="E66" s="64"/>
      <c r="F66" s="64">
        <v>4286</v>
      </c>
      <c r="G66" s="64">
        <v>3749</v>
      </c>
      <c r="H66" s="125">
        <f t="shared" si="3"/>
        <v>87.47083527764815</v>
      </c>
      <c r="I66" s="124"/>
    </row>
    <row r="67" spans="1:9" ht="15" customHeight="1">
      <c r="A67" s="1"/>
      <c r="B67" s="43">
        <v>75110</v>
      </c>
      <c r="C67" s="47"/>
      <c r="D67" s="29" t="s">
        <v>149</v>
      </c>
      <c r="E67" s="66">
        <f>SUM(E68:E72)</f>
        <v>71046</v>
      </c>
      <c r="F67" s="66">
        <f>SUM(F68:F72)</f>
        <v>0</v>
      </c>
      <c r="G67" s="66">
        <f>SUM(G68:G72)</f>
        <v>0</v>
      </c>
      <c r="H67" s="61"/>
      <c r="I67" s="124"/>
    </row>
    <row r="68" spans="1:9" ht="15" customHeight="1">
      <c r="A68" s="1"/>
      <c r="B68" s="1"/>
      <c r="C68" s="46">
        <v>3020</v>
      </c>
      <c r="D68" s="27" t="s">
        <v>143</v>
      </c>
      <c r="E68" s="64">
        <v>6692</v>
      </c>
      <c r="F68" s="64"/>
      <c r="G68" s="64"/>
      <c r="H68" s="128"/>
      <c r="I68" s="124"/>
    </row>
    <row r="69" spans="1:9" ht="15" customHeight="1">
      <c r="A69" s="1"/>
      <c r="B69" s="1"/>
      <c r="C69" s="46">
        <v>3030</v>
      </c>
      <c r="D69" s="46" t="s">
        <v>135</v>
      </c>
      <c r="E69" s="64">
        <v>54986</v>
      </c>
      <c r="F69" s="64"/>
      <c r="G69" s="64"/>
      <c r="H69" s="128"/>
      <c r="I69" s="124"/>
    </row>
    <row r="70" spans="1:9" ht="15" customHeight="1">
      <c r="A70" s="1"/>
      <c r="B70" s="1"/>
      <c r="C70" s="46">
        <v>4210</v>
      </c>
      <c r="D70" s="27" t="s">
        <v>105</v>
      </c>
      <c r="E70" s="64">
        <v>4701</v>
      </c>
      <c r="F70" s="64"/>
      <c r="G70" s="64"/>
      <c r="H70" s="128"/>
      <c r="I70" s="124"/>
    </row>
    <row r="71" spans="1:9" ht="15" customHeight="1">
      <c r="A71" s="1"/>
      <c r="B71" s="1"/>
      <c r="C71" s="46">
        <v>4300</v>
      </c>
      <c r="D71" s="46" t="s">
        <v>107</v>
      </c>
      <c r="E71" s="64">
        <v>3484</v>
      </c>
      <c r="F71" s="64"/>
      <c r="G71" s="64"/>
      <c r="H71" s="128"/>
      <c r="I71" s="124"/>
    </row>
    <row r="72" spans="1:9" ht="15" customHeight="1" thickBot="1">
      <c r="A72" s="1"/>
      <c r="B72" s="1"/>
      <c r="C72" s="46">
        <v>4410</v>
      </c>
      <c r="D72" s="46" t="s">
        <v>163</v>
      </c>
      <c r="E72" s="64">
        <v>1183</v>
      </c>
      <c r="F72" s="64"/>
      <c r="G72" s="64"/>
      <c r="H72" s="128"/>
      <c r="I72" s="124"/>
    </row>
    <row r="73" spans="1:9" ht="24.75" thickBot="1">
      <c r="A73" s="227">
        <v>754</v>
      </c>
      <c r="B73" s="228"/>
      <c r="C73" s="228"/>
      <c r="D73" s="105" t="s">
        <v>90</v>
      </c>
      <c r="E73" s="117">
        <f>SUM(E74)</f>
        <v>0</v>
      </c>
      <c r="F73" s="117">
        <f>SUM(F74)</f>
        <v>1000</v>
      </c>
      <c r="G73" s="117">
        <f>SUM(G74)</f>
        <v>161</v>
      </c>
      <c r="H73" s="274">
        <f t="shared" si="3"/>
        <v>16.1</v>
      </c>
      <c r="I73" s="124"/>
    </row>
    <row r="74" spans="1:9" ht="15" customHeight="1">
      <c r="A74" s="50"/>
      <c r="B74" s="9">
        <v>75414</v>
      </c>
      <c r="C74" s="9"/>
      <c r="D74" s="50" t="s">
        <v>15</v>
      </c>
      <c r="E74" s="71">
        <f>SUM(E75:E76)</f>
        <v>0</v>
      </c>
      <c r="F74" s="71">
        <f>SUM(F75:F76)</f>
        <v>1000</v>
      </c>
      <c r="G74" s="71">
        <f>SUM(G75:G76)</f>
        <v>161</v>
      </c>
      <c r="H74" s="137">
        <f t="shared" si="3"/>
        <v>16.1</v>
      </c>
      <c r="I74" s="124"/>
    </row>
    <row r="75" spans="1:9" ht="15" customHeight="1">
      <c r="A75" s="50"/>
      <c r="B75" s="9"/>
      <c r="C75" s="46">
        <v>4210</v>
      </c>
      <c r="D75" s="27" t="s">
        <v>105</v>
      </c>
      <c r="E75" s="81"/>
      <c r="F75" s="81">
        <v>250</v>
      </c>
      <c r="G75" s="81">
        <v>161</v>
      </c>
      <c r="H75" s="137">
        <f t="shared" si="3"/>
        <v>64.4</v>
      </c>
      <c r="I75" s="124"/>
    </row>
    <row r="76" spans="1:10" ht="15" customHeight="1" thickBot="1">
      <c r="A76" s="1"/>
      <c r="B76" s="1"/>
      <c r="C76" s="46">
        <v>4270</v>
      </c>
      <c r="D76" s="27" t="s">
        <v>110</v>
      </c>
      <c r="E76" s="109"/>
      <c r="F76" s="64">
        <v>750</v>
      </c>
      <c r="G76" s="64"/>
      <c r="H76" s="125">
        <f t="shared" si="3"/>
        <v>0</v>
      </c>
      <c r="I76" s="124"/>
      <c r="J76" t="s">
        <v>22</v>
      </c>
    </row>
    <row r="77" spans="1:9" ht="15" customHeight="1" thickBot="1">
      <c r="A77" s="328">
        <v>801</v>
      </c>
      <c r="B77" s="228"/>
      <c r="C77" s="229"/>
      <c r="D77" s="105" t="s">
        <v>7</v>
      </c>
      <c r="E77" s="230">
        <f>SUM(E78)</f>
        <v>10424</v>
      </c>
      <c r="F77" s="230">
        <f>SUM(F78)</f>
        <v>0</v>
      </c>
      <c r="G77" s="230">
        <f>SUM(G78)</f>
        <v>0</v>
      </c>
      <c r="H77" s="274"/>
      <c r="I77" s="124"/>
    </row>
    <row r="78" spans="1:9" ht="15" customHeight="1">
      <c r="A78" s="50"/>
      <c r="B78" s="9">
        <v>80101</v>
      </c>
      <c r="C78" s="50"/>
      <c r="D78" s="106" t="s">
        <v>67</v>
      </c>
      <c r="E78" s="133">
        <f>SUM(E79:E79)</f>
        <v>10424</v>
      </c>
      <c r="F78" s="133">
        <f>SUM(F79:F79)</f>
        <v>0</v>
      </c>
      <c r="G78" s="133">
        <f>SUM(G79:G79)</f>
        <v>0</v>
      </c>
      <c r="H78" s="52"/>
      <c r="I78" s="124"/>
    </row>
    <row r="79" spans="1:9" ht="15" customHeight="1" thickBot="1">
      <c r="A79" s="226"/>
      <c r="B79" s="77"/>
      <c r="C79" s="225">
        <v>3110</v>
      </c>
      <c r="D79" s="212" t="s">
        <v>19</v>
      </c>
      <c r="E79" s="224">
        <v>10424</v>
      </c>
      <c r="F79" s="80">
        <v>0</v>
      </c>
      <c r="G79" s="80">
        <v>0</v>
      </c>
      <c r="H79" s="55"/>
      <c r="I79" s="124"/>
    </row>
    <row r="80" spans="1:9" ht="15.75" customHeight="1" thickBot="1">
      <c r="A80" s="86">
        <v>852</v>
      </c>
      <c r="B80" s="95"/>
      <c r="C80" s="249"/>
      <c r="D80" s="229" t="s">
        <v>217</v>
      </c>
      <c r="E80" s="230">
        <f>SUM(E93+E95+E98+E100+E106)</f>
        <v>1527757</v>
      </c>
      <c r="F80" s="230">
        <f>SUM(F81+F93+F95+F98+F100+F106)</f>
        <v>4171701</v>
      </c>
      <c r="G80" s="230">
        <f>SUM(G81+G93+G95+G98+G100+G106)</f>
        <v>1630252</v>
      </c>
      <c r="H80" s="274">
        <f t="shared" si="3"/>
        <v>39.07883139275801</v>
      </c>
      <c r="I80" s="124"/>
    </row>
    <row r="81" spans="1:9" ht="39.75" customHeight="1">
      <c r="A81" s="114"/>
      <c r="B81" s="34">
        <v>85212</v>
      </c>
      <c r="C81" s="113"/>
      <c r="D81" s="36" t="s">
        <v>247</v>
      </c>
      <c r="E81" s="263"/>
      <c r="F81" s="71">
        <f>SUM(F82:F92)</f>
        <v>2897510</v>
      </c>
      <c r="G81" s="71">
        <f>SUM(G82:G92)</f>
        <v>876332</v>
      </c>
      <c r="H81" s="327">
        <f t="shared" si="3"/>
        <v>30.24431322066188</v>
      </c>
      <c r="I81" s="124"/>
    </row>
    <row r="82" spans="1:9" ht="15.75" customHeight="1">
      <c r="A82" s="90"/>
      <c r="B82" s="11"/>
      <c r="C82" s="18">
        <v>3020</v>
      </c>
      <c r="D82" s="13" t="s">
        <v>114</v>
      </c>
      <c r="E82" s="264"/>
      <c r="F82" s="64">
        <v>300</v>
      </c>
      <c r="G82" s="64">
        <v>106</v>
      </c>
      <c r="H82" s="125">
        <f t="shared" si="3"/>
        <v>35.333333333333336</v>
      </c>
      <c r="I82" s="124"/>
    </row>
    <row r="83" spans="1:9" ht="15.75" customHeight="1">
      <c r="A83" s="90"/>
      <c r="B83" s="11"/>
      <c r="C83" s="18">
        <v>3110</v>
      </c>
      <c r="D83" s="13" t="s">
        <v>19</v>
      </c>
      <c r="E83" s="264"/>
      <c r="F83" s="64">
        <v>2722580</v>
      </c>
      <c r="G83" s="64">
        <v>831129</v>
      </c>
      <c r="H83" s="125">
        <f t="shared" si="3"/>
        <v>30.527257233947214</v>
      </c>
      <c r="I83" s="124"/>
    </row>
    <row r="84" spans="1:9" ht="15.75" customHeight="1">
      <c r="A84" s="90"/>
      <c r="B84" s="11"/>
      <c r="C84" s="18">
        <v>4010</v>
      </c>
      <c r="D84" s="13" t="s">
        <v>109</v>
      </c>
      <c r="E84" s="264"/>
      <c r="F84" s="64">
        <v>34000</v>
      </c>
      <c r="G84" s="64">
        <v>7890</v>
      </c>
      <c r="H84" s="125">
        <f t="shared" si="3"/>
        <v>23.205882352941178</v>
      </c>
      <c r="I84" s="124"/>
    </row>
    <row r="85" spans="1:9" ht="15.75" customHeight="1">
      <c r="A85" s="90"/>
      <c r="B85" s="11"/>
      <c r="C85" s="18">
        <v>4110</v>
      </c>
      <c r="D85" s="13" t="s">
        <v>29</v>
      </c>
      <c r="E85" s="264"/>
      <c r="F85" s="64">
        <v>111028</v>
      </c>
      <c r="G85" s="64">
        <v>18173</v>
      </c>
      <c r="H85" s="125">
        <f t="shared" si="3"/>
        <v>16.367943221529703</v>
      </c>
      <c r="I85" s="124"/>
    </row>
    <row r="86" spans="1:9" ht="15.75" customHeight="1">
      <c r="A86" s="90"/>
      <c r="B86" s="11"/>
      <c r="C86" s="18">
        <v>4120</v>
      </c>
      <c r="D86" s="13" t="s">
        <v>27</v>
      </c>
      <c r="E86" s="264"/>
      <c r="F86" s="64">
        <v>833</v>
      </c>
      <c r="G86" s="64">
        <v>200</v>
      </c>
      <c r="H86" s="125">
        <f t="shared" si="3"/>
        <v>24.009603841536613</v>
      </c>
      <c r="I86" s="124"/>
    </row>
    <row r="87" spans="1:9" ht="15.75" customHeight="1">
      <c r="A87" s="90"/>
      <c r="B87" s="11"/>
      <c r="C87" s="18">
        <v>4210</v>
      </c>
      <c r="D87" s="13" t="s">
        <v>105</v>
      </c>
      <c r="E87" s="264"/>
      <c r="F87" s="64">
        <v>11081</v>
      </c>
      <c r="G87" s="64">
        <v>6890</v>
      </c>
      <c r="H87" s="125">
        <f t="shared" si="3"/>
        <v>62.17850374514935</v>
      </c>
      <c r="I87" s="124"/>
    </row>
    <row r="88" spans="1:9" ht="15.75" customHeight="1">
      <c r="A88" s="90"/>
      <c r="B88" s="11"/>
      <c r="C88" s="18">
        <v>4260</v>
      </c>
      <c r="D88" s="13" t="s">
        <v>113</v>
      </c>
      <c r="E88" s="264"/>
      <c r="F88" s="64">
        <v>1000</v>
      </c>
      <c r="G88" s="64"/>
      <c r="H88" s="125">
        <f t="shared" si="3"/>
        <v>0</v>
      </c>
      <c r="I88" s="124"/>
    </row>
    <row r="89" spans="1:9" ht="15.75" customHeight="1">
      <c r="A89" s="90"/>
      <c r="B89" s="11"/>
      <c r="C89" s="18">
        <v>4300</v>
      </c>
      <c r="D89" s="13" t="s">
        <v>107</v>
      </c>
      <c r="E89" s="264"/>
      <c r="F89" s="64">
        <v>4800</v>
      </c>
      <c r="G89" s="64">
        <v>1520</v>
      </c>
      <c r="H89" s="125">
        <f t="shared" si="3"/>
        <v>31.666666666666664</v>
      </c>
      <c r="I89" s="124"/>
    </row>
    <row r="90" spans="1:9" ht="15.75" customHeight="1">
      <c r="A90" s="90"/>
      <c r="B90" s="11"/>
      <c r="C90" s="18">
        <v>4410</v>
      </c>
      <c r="D90" s="13" t="s">
        <v>20</v>
      </c>
      <c r="E90" s="264"/>
      <c r="F90" s="64">
        <v>200</v>
      </c>
      <c r="G90" s="64"/>
      <c r="H90" s="125">
        <f t="shared" si="3"/>
        <v>0</v>
      </c>
      <c r="I90" s="124"/>
    </row>
    <row r="91" spans="1:9" ht="15.75" customHeight="1">
      <c r="A91" s="90"/>
      <c r="B91" s="11"/>
      <c r="C91" s="18">
        <v>4440</v>
      </c>
      <c r="D91" s="13" t="s">
        <v>28</v>
      </c>
      <c r="E91" s="264"/>
      <c r="F91" s="64">
        <v>1264</v>
      </c>
      <c r="G91" s="64"/>
      <c r="H91" s="125">
        <f t="shared" si="3"/>
        <v>0</v>
      </c>
      <c r="I91" s="124"/>
    </row>
    <row r="92" spans="1:9" ht="15.75" customHeight="1">
      <c r="A92" s="90"/>
      <c r="B92" s="11"/>
      <c r="C92" s="18">
        <v>6060</v>
      </c>
      <c r="D92" s="13" t="s">
        <v>252</v>
      </c>
      <c r="E92" s="264"/>
      <c r="F92" s="64">
        <v>10424</v>
      </c>
      <c r="G92" s="64">
        <v>10424</v>
      </c>
      <c r="H92" s="125">
        <f t="shared" si="3"/>
        <v>100</v>
      </c>
      <c r="I92" s="124"/>
    </row>
    <row r="93" spans="1:10" ht="36">
      <c r="A93" s="119"/>
      <c r="B93" s="93">
        <v>85213</v>
      </c>
      <c r="C93" s="100"/>
      <c r="D93" s="29" t="s">
        <v>144</v>
      </c>
      <c r="E93" s="66">
        <f>SUM(E94)</f>
        <v>43133</v>
      </c>
      <c r="F93" s="66">
        <f>SUM(F94)</f>
        <v>50650</v>
      </c>
      <c r="G93" s="66">
        <f>SUM(G94)</f>
        <v>22048</v>
      </c>
      <c r="H93" s="55">
        <f t="shared" si="3"/>
        <v>43.53010858835143</v>
      </c>
      <c r="I93" s="124"/>
      <c r="J93" t="s">
        <v>22</v>
      </c>
    </row>
    <row r="94" spans="1:9" ht="12.75">
      <c r="A94" s="119"/>
      <c r="B94" s="43"/>
      <c r="C94" s="127">
        <v>4130</v>
      </c>
      <c r="D94" s="49" t="s">
        <v>124</v>
      </c>
      <c r="E94" s="53">
        <v>43133</v>
      </c>
      <c r="F94" s="64">
        <v>50650</v>
      </c>
      <c r="G94" s="64">
        <v>22048</v>
      </c>
      <c r="H94" s="126">
        <f t="shared" si="3"/>
        <v>43.53010858835143</v>
      </c>
      <c r="I94" s="124"/>
    </row>
    <row r="95" spans="1:9" ht="24">
      <c r="A95" s="56"/>
      <c r="B95" s="9">
        <v>85214</v>
      </c>
      <c r="C95" s="9"/>
      <c r="D95" s="65" t="s">
        <v>145</v>
      </c>
      <c r="E95" s="71">
        <f>SUM(E96:E97)</f>
        <v>1174228</v>
      </c>
      <c r="F95" s="71">
        <f>SUM(F96:F97)</f>
        <v>765141</v>
      </c>
      <c r="G95" s="71">
        <f>SUM(G96:G97)</f>
        <v>480412</v>
      </c>
      <c r="H95" s="55">
        <f t="shared" si="3"/>
        <v>62.78738167213624</v>
      </c>
      <c r="I95" s="124"/>
    </row>
    <row r="96" spans="1:9" ht="12.75">
      <c r="A96" s="1"/>
      <c r="B96" s="1"/>
      <c r="C96" s="46">
        <v>3110</v>
      </c>
      <c r="D96" s="27" t="s">
        <v>19</v>
      </c>
      <c r="E96" s="109">
        <v>1127104</v>
      </c>
      <c r="F96" s="64">
        <v>720130</v>
      </c>
      <c r="G96" s="64">
        <v>435401</v>
      </c>
      <c r="H96" s="125">
        <f t="shared" si="3"/>
        <v>60.46144446141669</v>
      </c>
      <c r="I96" s="124"/>
    </row>
    <row r="97" spans="1:9" ht="12.75">
      <c r="A97" s="1"/>
      <c r="B97" s="1"/>
      <c r="C97" s="46">
        <v>4110</v>
      </c>
      <c r="D97" s="27" t="s">
        <v>29</v>
      </c>
      <c r="E97" s="109">
        <v>47124</v>
      </c>
      <c r="F97" s="64">
        <v>45011</v>
      </c>
      <c r="G97" s="64">
        <v>45011</v>
      </c>
      <c r="H97" s="125">
        <f t="shared" si="3"/>
        <v>100</v>
      </c>
      <c r="I97" s="124"/>
    </row>
    <row r="98" spans="1:9" ht="24">
      <c r="A98" s="1"/>
      <c r="B98" s="43">
        <v>85216</v>
      </c>
      <c r="C98" s="43"/>
      <c r="D98" s="45" t="s">
        <v>131</v>
      </c>
      <c r="E98" s="66">
        <f>SUM(E99)</f>
        <v>73985</v>
      </c>
      <c r="F98" s="66">
        <f>SUM(F99)</f>
        <v>14640</v>
      </c>
      <c r="G98" s="66">
        <f>SUM(G99)</f>
        <v>14639</v>
      </c>
      <c r="H98" s="55">
        <f t="shared" si="3"/>
        <v>99.9931693989071</v>
      </c>
      <c r="I98" s="124"/>
    </row>
    <row r="99" spans="1:10" ht="12.75">
      <c r="A99" s="1"/>
      <c r="B99" s="5"/>
      <c r="C99" s="46">
        <v>3110</v>
      </c>
      <c r="D99" s="27" t="s">
        <v>19</v>
      </c>
      <c r="E99" s="109">
        <v>73985</v>
      </c>
      <c r="F99" s="64">
        <v>14640</v>
      </c>
      <c r="G99" s="64">
        <v>14639</v>
      </c>
      <c r="H99" s="125">
        <f t="shared" si="3"/>
        <v>99.9931693989071</v>
      </c>
      <c r="I99" s="124"/>
      <c r="J99" t="s">
        <v>22</v>
      </c>
    </row>
    <row r="100" spans="1:9" ht="12.75">
      <c r="A100" s="1"/>
      <c r="B100" s="43">
        <v>85319</v>
      </c>
      <c r="C100" s="43"/>
      <c r="D100" s="47" t="s">
        <v>71</v>
      </c>
      <c r="E100" s="66">
        <f>SUM(E101:E105)</f>
        <v>227411</v>
      </c>
      <c r="F100" s="66">
        <f>SUM(F101:F105)</f>
        <v>443760</v>
      </c>
      <c r="G100" s="66">
        <f>SUM(G101:G105)</f>
        <v>236821</v>
      </c>
      <c r="H100" s="55">
        <f t="shared" si="3"/>
        <v>53.36691004146385</v>
      </c>
      <c r="I100" s="124"/>
    </row>
    <row r="101" spans="1:9" ht="12.75">
      <c r="A101" s="1"/>
      <c r="B101" s="1"/>
      <c r="C101" s="26">
        <v>4010</v>
      </c>
      <c r="D101" s="46" t="s">
        <v>109</v>
      </c>
      <c r="E101" s="64">
        <v>160823</v>
      </c>
      <c r="F101" s="64">
        <v>335600</v>
      </c>
      <c r="G101" s="64">
        <v>165202</v>
      </c>
      <c r="H101" s="125">
        <f t="shared" si="3"/>
        <v>49.225864123957095</v>
      </c>
      <c r="I101" s="124"/>
    </row>
    <row r="102" spans="1:9" ht="12.75">
      <c r="A102" s="48"/>
      <c r="B102" s="48"/>
      <c r="C102" s="26">
        <v>4040</v>
      </c>
      <c r="D102" s="46" t="s">
        <v>112</v>
      </c>
      <c r="E102" s="64">
        <v>24959</v>
      </c>
      <c r="F102" s="53">
        <v>26662</v>
      </c>
      <c r="G102" s="53">
        <v>26662</v>
      </c>
      <c r="H102" s="125">
        <f t="shared" si="3"/>
        <v>100</v>
      </c>
      <c r="I102" s="124"/>
    </row>
    <row r="103" spans="1:9" ht="12.75">
      <c r="A103" s="1"/>
      <c r="B103" s="5"/>
      <c r="C103" s="26">
        <v>4110</v>
      </c>
      <c r="D103" s="46" t="s">
        <v>29</v>
      </c>
      <c r="E103" s="64">
        <v>32182</v>
      </c>
      <c r="F103" s="64">
        <v>63778</v>
      </c>
      <c r="G103" s="64">
        <v>33525</v>
      </c>
      <c r="H103" s="125">
        <f t="shared" si="3"/>
        <v>52.56514785662768</v>
      </c>
      <c r="I103" s="124"/>
    </row>
    <row r="104" spans="1:9" ht="12.75">
      <c r="A104" s="1"/>
      <c r="B104" s="1"/>
      <c r="C104" s="26">
        <v>4120</v>
      </c>
      <c r="D104" s="46" t="s">
        <v>27</v>
      </c>
      <c r="E104" s="64">
        <v>4447</v>
      </c>
      <c r="F104" s="64">
        <v>8800</v>
      </c>
      <c r="G104" s="64">
        <v>4632</v>
      </c>
      <c r="H104" s="125">
        <f t="shared" si="3"/>
        <v>52.63636363636364</v>
      </c>
      <c r="I104" s="124"/>
    </row>
    <row r="105" spans="1:9" ht="12.75">
      <c r="A105" s="1"/>
      <c r="B105" s="1"/>
      <c r="C105" s="26">
        <v>4440</v>
      </c>
      <c r="D105" s="46" t="s">
        <v>28</v>
      </c>
      <c r="E105" s="64">
        <v>5000</v>
      </c>
      <c r="F105" s="64">
        <v>8920</v>
      </c>
      <c r="G105" s="64">
        <v>6800</v>
      </c>
      <c r="H105" s="125">
        <f t="shared" si="3"/>
        <v>76.23318385650224</v>
      </c>
      <c r="I105" s="124"/>
    </row>
    <row r="106" spans="1:9" ht="12.75">
      <c r="A106" s="1"/>
      <c r="B106" s="76">
        <v>85395</v>
      </c>
      <c r="C106" s="28"/>
      <c r="D106" s="76" t="s">
        <v>3</v>
      </c>
      <c r="E106" s="66">
        <f>SUM(E107)</f>
        <v>9000</v>
      </c>
      <c r="F106" s="66">
        <f>SUM(F107)</f>
        <v>0</v>
      </c>
      <c r="G106" s="66">
        <f>SUM(G107)</f>
        <v>0</v>
      </c>
      <c r="H106" s="55"/>
      <c r="I106" s="124"/>
    </row>
    <row r="107" spans="1:9" ht="13.5" thickBot="1">
      <c r="A107" s="2"/>
      <c r="B107" s="67"/>
      <c r="C107" s="24">
        <v>3110</v>
      </c>
      <c r="D107" s="27" t="s">
        <v>19</v>
      </c>
      <c r="E107" s="68">
        <v>9000</v>
      </c>
      <c r="F107" s="68"/>
      <c r="G107" s="68"/>
      <c r="H107" s="125"/>
      <c r="I107" s="124"/>
    </row>
    <row r="108" spans="1:9" ht="24.75" thickBot="1">
      <c r="A108" s="227">
        <v>900</v>
      </c>
      <c r="B108" s="228"/>
      <c r="C108" s="228"/>
      <c r="D108" s="105" t="s">
        <v>95</v>
      </c>
      <c r="E108" s="230">
        <f>SUM(E109)</f>
        <v>146534</v>
      </c>
      <c r="F108" s="230">
        <f>SUM(F109)</f>
        <v>0</v>
      </c>
      <c r="G108" s="230">
        <f>SUM(G109)</f>
        <v>0</v>
      </c>
      <c r="H108" s="274"/>
      <c r="I108" s="124"/>
    </row>
    <row r="109" spans="1:9" ht="15" customHeight="1">
      <c r="A109" s="3"/>
      <c r="B109" s="34">
        <v>90015</v>
      </c>
      <c r="C109" s="69"/>
      <c r="D109" s="70" t="s">
        <v>99</v>
      </c>
      <c r="E109" s="71">
        <f>SUM(E110:E111)</f>
        <v>146534</v>
      </c>
      <c r="F109" s="71">
        <f>SUM(F110:F111)</f>
        <v>0</v>
      </c>
      <c r="G109" s="71">
        <f>SUM(G110:G111)</f>
        <v>0</v>
      </c>
      <c r="H109" s="72"/>
      <c r="I109" s="124"/>
    </row>
    <row r="110" spans="1:9" ht="12.75">
      <c r="A110" s="1"/>
      <c r="B110" s="11"/>
      <c r="C110" s="26">
        <v>4260</v>
      </c>
      <c r="D110" s="46" t="s">
        <v>113</v>
      </c>
      <c r="E110" s="64">
        <v>133102</v>
      </c>
      <c r="F110" s="64"/>
      <c r="G110" s="64"/>
      <c r="H110" s="128"/>
      <c r="I110" s="124"/>
    </row>
    <row r="111" spans="1:9" ht="13.5" thickBot="1">
      <c r="A111" s="2"/>
      <c r="B111" s="17"/>
      <c r="C111" s="24">
        <v>4270</v>
      </c>
      <c r="D111" s="67" t="s">
        <v>110</v>
      </c>
      <c r="E111" s="80">
        <v>13432</v>
      </c>
      <c r="F111" s="138"/>
      <c r="G111" s="138"/>
      <c r="H111" s="128"/>
      <c r="I111" s="124"/>
    </row>
    <row r="112" spans="1:9" ht="24.75" customHeight="1" thickBot="1">
      <c r="A112" s="336"/>
      <c r="B112" s="337"/>
      <c r="C112" s="337"/>
      <c r="D112" s="338" t="s">
        <v>132</v>
      </c>
      <c r="E112" s="117">
        <f>SUM(E45+E54+E73+E77+E80+E108)</f>
        <v>1857699</v>
      </c>
      <c r="F112" s="117">
        <f>SUM(F45+F54+F73+F77+F80+F108)</f>
        <v>4427652</v>
      </c>
      <c r="G112" s="117">
        <f>SUM(G45+G54+G73+G77+G80+G108)</f>
        <v>1785487</v>
      </c>
      <c r="H112" s="339">
        <f t="shared" si="3"/>
        <v>40.325820547775656</v>
      </c>
      <c r="I112" s="124"/>
    </row>
    <row r="114" spans="1:9" ht="39" customHeight="1">
      <c r="A114" s="377" t="s">
        <v>133</v>
      </c>
      <c r="B114" s="378"/>
      <c r="C114" s="378"/>
      <c r="D114" s="378"/>
      <c r="E114" s="378"/>
      <c r="F114" s="378"/>
      <c r="G114" s="378"/>
      <c r="H114" s="378"/>
      <c r="I114" s="73"/>
    </row>
    <row r="121" ht="12.75">
      <c r="J121" s="73"/>
    </row>
  </sheetData>
  <mergeCells count="4">
    <mergeCell ref="A114:H114"/>
    <mergeCell ref="A1:H1"/>
    <mergeCell ref="A41:H41"/>
    <mergeCell ref="A38:D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F6" sqref="F6"/>
    </sheetView>
  </sheetViews>
  <sheetFormatPr defaultColWidth="9.00390625" defaultRowHeight="12.75"/>
  <cols>
    <col min="1" max="1" width="5.625" style="0" customWidth="1"/>
    <col min="2" max="2" width="6.25390625" style="189" customWidth="1"/>
    <col min="3" max="3" width="47.125" style="0" customWidth="1"/>
    <col min="4" max="5" width="12.25390625" style="0" customWidth="1"/>
    <col min="6" max="6" width="11.00390625" style="0" customWidth="1"/>
    <col min="7" max="7" width="12.25390625" style="0" customWidth="1"/>
    <col min="8" max="8" width="12.00390625" style="0" customWidth="1"/>
    <col min="9" max="9" width="12.25390625" style="0" customWidth="1"/>
  </cols>
  <sheetData>
    <row r="1" spans="1:9" ht="38.25" customHeight="1" thickBot="1">
      <c r="A1" s="383" t="s">
        <v>254</v>
      </c>
      <c r="B1" s="383"/>
      <c r="C1" s="383"/>
      <c r="D1" s="383"/>
      <c r="E1" s="383"/>
      <c r="F1" s="383"/>
      <c r="G1" s="383"/>
      <c r="H1" s="383"/>
      <c r="I1" s="383"/>
    </row>
    <row r="2" spans="1:9" ht="72.75" customHeight="1" thickBot="1">
      <c r="A2" s="183" t="s">
        <v>164</v>
      </c>
      <c r="B2" s="186" t="s">
        <v>1</v>
      </c>
      <c r="C2" s="118" t="s">
        <v>165</v>
      </c>
      <c r="D2" s="108" t="s">
        <v>166</v>
      </c>
      <c r="E2" s="108" t="s">
        <v>167</v>
      </c>
      <c r="F2" s="184" t="s">
        <v>168</v>
      </c>
      <c r="G2" s="104" t="s">
        <v>76</v>
      </c>
      <c r="H2" s="108" t="s">
        <v>177</v>
      </c>
      <c r="I2" s="185" t="s">
        <v>162</v>
      </c>
    </row>
    <row r="3" spans="1:9" ht="12.75" customHeight="1" thickBot="1">
      <c r="A3" s="216">
        <v>1</v>
      </c>
      <c r="B3" s="217">
        <v>2</v>
      </c>
      <c r="C3" s="218">
        <v>3</v>
      </c>
      <c r="D3" s="219">
        <v>4</v>
      </c>
      <c r="E3" s="219">
        <v>5</v>
      </c>
      <c r="F3" s="220">
        <v>6</v>
      </c>
      <c r="G3" s="221">
        <v>7</v>
      </c>
      <c r="H3" s="221">
        <v>8</v>
      </c>
      <c r="I3" s="222">
        <v>9</v>
      </c>
    </row>
    <row r="4" spans="1:9" ht="31.5" customHeight="1" thickTop="1">
      <c r="A4" s="223">
        <v>10</v>
      </c>
      <c r="B4" s="201">
        <v>1010</v>
      </c>
      <c r="C4" s="340" t="s">
        <v>255</v>
      </c>
      <c r="D4" s="169">
        <v>1358000</v>
      </c>
      <c r="E4" s="169">
        <v>874.5</v>
      </c>
      <c r="F4" s="170" t="s">
        <v>169</v>
      </c>
      <c r="G4" s="169">
        <f>SUM(E4:F4)</f>
        <v>874.5</v>
      </c>
      <c r="H4" s="169">
        <f>SUM(E4)</f>
        <v>874.5</v>
      </c>
      <c r="I4" s="176"/>
    </row>
    <row r="5" spans="1:9" ht="27.75" customHeight="1">
      <c r="A5" s="103">
        <v>10</v>
      </c>
      <c r="B5" s="98">
        <v>1010</v>
      </c>
      <c r="C5" s="340" t="s">
        <v>256</v>
      </c>
      <c r="D5" s="163">
        <v>400000</v>
      </c>
      <c r="E5" s="163">
        <v>160.66</v>
      </c>
      <c r="F5" s="161" t="s">
        <v>169</v>
      </c>
      <c r="G5" s="169">
        <f>SUM(E5:F5)</f>
        <v>160.66</v>
      </c>
      <c r="H5" s="169">
        <f>SUM(E5)</f>
        <v>160.66</v>
      </c>
      <c r="I5" s="162" t="s">
        <v>169</v>
      </c>
    </row>
    <row r="6" spans="1:9" ht="54.75" customHeight="1">
      <c r="A6" s="103">
        <v>10</v>
      </c>
      <c r="B6" s="98">
        <v>1010</v>
      </c>
      <c r="C6" s="340" t="s">
        <v>257</v>
      </c>
      <c r="D6" s="163">
        <v>400000</v>
      </c>
      <c r="E6" s="163">
        <v>0</v>
      </c>
      <c r="F6" s="161" t="s">
        <v>169</v>
      </c>
      <c r="G6" s="169">
        <f>SUM(E6:F6)</f>
        <v>0</v>
      </c>
      <c r="H6" s="169">
        <f>SUM(E6)</f>
        <v>0</v>
      </c>
      <c r="I6" s="162" t="s">
        <v>169</v>
      </c>
    </row>
    <row r="7" spans="1:9" ht="61.5" customHeight="1">
      <c r="A7" s="103">
        <v>10</v>
      </c>
      <c r="B7" s="98">
        <v>1010</v>
      </c>
      <c r="C7" s="340" t="s">
        <v>258</v>
      </c>
      <c r="D7" s="163">
        <v>957500</v>
      </c>
      <c r="E7" s="163">
        <v>874.49</v>
      </c>
      <c r="F7" s="163" t="s">
        <v>169</v>
      </c>
      <c r="G7" s="169">
        <f>SUM(E7:F7)</f>
        <v>874.49</v>
      </c>
      <c r="H7" s="169">
        <f>SUM(E7)</f>
        <v>874.49</v>
      </c>
      <c r="I7" s="161" t="s">
        <v>169</v>
      </c>
    </row>
    <row r="8" spans="1:9" ht="30" customHeight="1" thickBot="1">
      <c r="A8" s="206">
        <v>10</v>
      </c>
      <c r="B8" s="203">
        <v>1010</v>
      </c>
      <c r="C8" s="25" t="s">
        <v>259</v>
      </c>
      <c r="D8" s="172">
        <v>98000</v>
      </c>
      <c r="E8" s="172">
        <v>97770.27</v>
      </c>
      <c r="F8" s="172"/>
      <c r="G8" s="164">
        <f>SUM(E8:F8)</f>
        <v>97770.27</v>
      </c>
      <c r="H8" s="164">
        <f>SUM(E8)</f>
        <v>97770.27</v>
      </c>
      <c r="I8" s="173"/>
    </row>
    <row r="9" spans="1:9" ht="18.75" customHeight="1" thickBot="1">
      <c r="A9" s="207"/>
      <c r="B9" s="195"/>
      <c r="C9" s="196" t="s">
        <v>189</v>
      </c>
      <c r="D9" s="167">
        <f aca="true" t="shared" si="0" ref="D9:I9">SUM(D4:D8)</f>
        <v>3213500</v>
      </c>
      <c r="E9" s="167">
        <f t="shared" si="0"/>
        <v>99679.92</v>
      </c>
      <c r="F9" s="167">
        <f t="shared" si="0"/>
        <v>0</v>
      </c>
      <c r="G9" s="167">
        <f t="shared" si="0"/>
        <v>99679.92</v>
      </c>
      <c r="H9" s="167">
        <f t="shared" si="0"/>
        <v>99679.92</v>
      </c>
      <c r="I9" s="168">
        <f t="shared" si="0"/>
        <v>0</v>
      </c>
    </row>
    <row r="10" spans="1:9" ht="26.25" customHeight="1">
      <c r="A10" s="200">
        <v>600</v>
      </c>
      <c r="B10" s="201">
        <v>60016</v>
      </c>
      <c r="C10" s="27" t="s">
        <v>260</v>
      </c>
      <c r="D10" s="169">
        <v>83000</v>
      </c>
      <c r="E10" s="169">
        <v>874.5</v>
      </c>
      <c r="F10" s="170" t="s">
        <v>169</v>
      </c>
      <c r="G10" s="169">
        <f aca="true" t="shared" si="1" ref="G10:G20">SUM(E10:F10)</f>
        <v>874.5</v>
      </c>
      <c r="H10" s="169">
        <f aca="true" t="shared" si="2" ref="H10:H20">SUM(E10)</f>
        <v>874.5</v>
      </c>
      <c r="I10" s="171" t="s">
        <v>169</v>
      </c>
    </row>
    <row r="11" spans="1:9" ht="26.25" customHeight="1">
      <c r="A11" s="199">
        <v>600</v>
      </c>
      <c r="B11" s="98">
        <v>60016</v>
      </c>
      <c r="C11" s="27" t="s">
        <v>261</v>
      </c>
      <c r="D11" s="169">
        <v>104000</v>
      </c>
      <c r="E11" s="169">
        <v>3787.6</v>
      </c>
      <c r="F11" s="170" t="s">
        <v>169</v>
      </c>
      <c r="G11" s="169">
        <f t="shared" si="1"/>
        <v>3787.6</v>
      </c>
      <c r="H11" s="169">
        <f t="shared" si="2"/>
        <v>3787.6</v>
      </c>
      <c r="I11" s="213">
        <v>16114</v>
      </c>
    </row>
    <row r="12" spans="1:9" ht="18" customHeight="1">
      <c r="A12" s="199">
        <v>600</v>
      </c>
      <c r="B12" s="98">
        <v>60016</v>
      </c>
      <c r="C12" s="27" t="s">
        <v>262</v>
      </c>
      <c r="D12" s="163">
        <v>12000</v>
      </c>
      <c r="E12" s="169">
        <v>10.5</v>
      </c>
      <c r="F12" s="161" t="s">
        <v>169</v>
      </c>
      <c r="G12" s="169">
        <f t="shared" si="1"/>
        <v>10.5</v>
      </c>
      <c r="H12" s="169">
        <f t="shared" si="2"/>
        <v>10.5</v>
      </c>
      <c r="I12" s="176">
        <v>11673</v>
      </c>
    </row>
    <row r="13" spans="1:9" ht="23.25" customHeight="1">
      <c r="A13" s="199">
        <v>600</v>
      </c>
      <c r="B13" s="98">
        <v>60016</v>
      </c>
      <c r="C13" s="27" t="s">
        <v>263</v>
      </c>
      <c r="D13" s="163">
        <v>83000</v>
      </c>
      <c r="E13" s="169"/>
      <c r="F13" s="161" t="s">
        <v>169</v>
      </c>
      <c r="G13" s="169">
        <f t="shared" si="1"/>
        <v>0</v>
      </c>
      <c r="H13" s="169">
        <f t="shared" si="2"/>
        <v>0</v>
      </c>
      <c r="I13" s="171" t="s">
        <v>169</v>
      </c>
    </row>
    <row r="14" spans="1:9" ht="26.25" customHeight="1">
      <c r="A14" s="199">
        <v>600</v>
      </c>
      <c r="B14" s="98">
        <v>60016</v>
      </c>
      <c r="C14" s="27" t="s">
        <v>264</v>
      </c>
      <c r="D14" s="163">
        <v>114000</v>
      </c>
      <c r="E14" s="169"/>
      <c r="F14" s="161" t="s">
        <v>169</v>
      </c>
      <c r="G14" s="169">
        <f t="shared" si="1"/>
        <v>0</v>
      </c>
      <c r="H14" s="169">
        <f t="shared" si="2"/>
        <v>0</v>
      </c>
      <c r="I14" s="171" t="s">
        <v>169</v>
      </c>
    </row>
    <row r="15" spans="1:9" ht="27" customHeight="1">
      <c r="A15" s="199">
        <v>600</v>
      </c>
      <c r="B15" s="98">
        <v>60016</v>
      </c>
      <c r="C15" s="27" t="s">
        <v>265</v>
      </c>
      <c r="D15" s="163">
        <v>291000</v>
      </c>
      <c r="E15" s="163">
        <v>15</v>
      </c>
      <c r="F15" s="161"/>
      <c r="G15" s="169">
        <f t="shared" si="1"/>
        <v>15</v>
      </c>
      <c r="H15" s="169">
        <f t="shared" si="2"/>
        <v>15</v>
      </c>
      <c r="I15" s="161">
        <v>104152</v>
      </c>
    </row>
    <row r="16" spans="1:9" ht="51" customHeight="1">
      <c r="A16" s="200">
        <v>600</v>
      </c>
      <c r="B16" s="201">
        <v>60016</v>
      </c>
      <c r="C16" s="27" t="s">
        <v>266</v>
      </c>
      <c r="D16" s="169">
        <v>24000</v>
      </c>
      <c r="E16" s="169">
        <v>2000</v>
      </c>
      <c r="F16" s="170" t="s">
        <v>169</v>
      </c>
      <c r="G16" s="169">
        <f t="shared" si="1"/>
        <v>2000</v>
      </c>
      <c r="H16" s="169">
        <f t="shared" si="2"/>
        <v>2000</v>
      </c>
      <c r="I16" s="171">
        <v>21228</v>
      </c>
    </row>
    <row r="17" spans="1:9" ht="18" customHeight="1">
      <c r="A17" s="199">
        <v>600</v>
      </c>
      <c r="B17" s="98">
        <v>60016</v>
      </c>
      <c r="C17" s="27" t="s">
        <v>267</v>
      </c>
      <c r="D17" s="163">
        <v>123000</v>
      </c>
      <c r="E17" s="163">
        <v>10.5</v>
      </c>
      <c r="F17" s="161" t="s">
        <v>169</v>
      </c>
      <c r="G17" s="169">
        <f t="shared" si="1"/>
        <v>10.5</v>
      </c>
      <c r="H17" s="169">
        <f t="shared" si="2"/>
        <v>10.5</v>
      </c>
      <c r="I17" s="171" t="s">
        <v>169</v>
      </c>
    </row>
    <row r="18" spans="1:9" ht="21" customHeight="1">
      <c r="A18" s="199">
        <v>600</v>
      </c>
      <c r="B18" s="98">
        <v>60016</v>
      </c>
      <c r="C18" s="27" t="s">
        <v>268</v>
      </c>
      <c r="D18" s="163">
        <v>17000</v>
      </c>
      <c r="E18" s="163">
        <v>1510.3</v>
      </c>
      <c r="F18" s="161" t="s">
        <v>169</v>
      </c>
      <c r="G18" s="169">
        <f t="shared" si="1"/>
        <v>1510.3</v>
      </c>
      <c r="H18" s="169">
        <f t="shared" si="2"/>
        <v>1510.3</v>
      </c>
      <c r="I18" s="171" t="s">
        <v>169</v>
      </c>
    </row>
    <row r="19" spans="1:9" ht="18" customHeight="1">
      <c r="A19" s="199">
        <v>600</v>
      </c>
      <c r="B19" s="98">
        <v>60016</v>
      </c>
      <c r="C19" s="27" t="s">
        <v>269</v>
      </c>
      <c r="D19" s="163">
        <v>224400</v>
      </c>
      <c r="E19" s="163"/>
      <c r="F19" s="163" t="s">
        <v>169</v>
      </c>
      <c r="G19" s="169">
        <f t="shared" si="1"/>
        <v>0</v>
      </c>
      <c r="H19" s="169">
        <f t="shared" si="2"/>
        <v>0</v>
      </c>
      <c r="I19" s="176"/>
    </row>
    <row r="20" spans="1:9" ht="18.75" customHeight="1">
      <c r="A20" s="199">
        <v>600</v>
      </c>
      <c r="B20" s="98">
        <v>60016</v>
      </c>
      <c r="C20" s="27" t="s">
        <v>270</v>
      </c>
      <c r="D20" s="172">
        <v>19000</v>
      </c>
      <c r="E20" s="172">
        <v>249.8</v>
      </c>
      <c r="F20" s="161" t="s">
        <v>169</v>
      </c>
      <c r="G20" s="169">
        <f t="shared" si="1"/>
        <v>249.8</v>
      </c>
      <c r="H20" s="169">
        <f t="shared" si="2"/>
        <v>249.8</v>
      </c>
      <c r="I20" s="171" t="s">
        <v>169</v>
      </c>
    </row>
    <row r="21" spans="1:9" ht="24.75" customHeight="1">
      <c r="A21" s="199">
        <v>600</v>
      </c>
      <c r="B21" s="98">
        <v>60016</v>
      </c>
      <c r="C21" s="27" t="s">
        <v>271</v>
      </c>
      <c r="D21" s="172">
        <v>150000</v>
      </c>
      <c r="E21" s="172">
        <v>186.39</v>
      </c>
      <c r="F21" s="173" t="s">
        <v>169</v>
      </c>
      <c r="G21" s="169">
        <f aca="true" t="shared" si="3" ref="G21:G26">SUM(E21:F21)</f>
        <v>186.39</v>
      </c>
      <c r="H21" s="169">
        <f aca="true" t="shared" si="4" ref="H21:H26">SUM(E21)</f>
        <v>186.39</v>
      </c>
      <c r="I21" s="166" t="s">
        <v>169</v>
      </c>
    </row>
    <row r="22" spans="1:9" ht="20.25" customHeight="1">
      <c r="A22" s="199">
        <v>600</v>
      </c>
      <c r="B22" s="98">
        <v>60016</v>
      </c>
      <c r="C22" s="27" t="s">
        <v>272</v>
      </c>
      <c r="D22" s="163">
        <v>203741</v>
      </c>
      <c r="E22" s="163">
        <v>130.66</v>
      </c>
      <c r="F22" s="161" t="s">
        <v>169</v>
      </c>
      <c r="G22" s="169">
        <f t="shared" si="3"/>
        <v>130.66</v>
      </c>
      <c r="H22" s="169">
        <f t="shared" si="4"/>
        <v>130.66</v>
      </c>
      <c r="I22" s="161" t="s">
        <v>169</v>
      </c>
    </row>
    <row r="23" spans="1:9" ht="20.25" customHeight="1">
      <c r="A23" s="199">
        <v>600</v>
      </c>
      <c r="B23" s="98">
        <v>60016</v>
      </c>
      <c r="C23" s="27" t="s">
        <v>273</v>
      </c>
      <c r="D23" s="163">
        <v>10000</v>
      </c>
      <c r="E23" s="163">
        <v>186.38</v>
      </c>
      <c r="F23" s="161" t="s">
        <v>169</v>
      </c>
      <c r="G23" s="169">
        <f t="shared" si="3"/>
        <v>186.38</v>
      </c>
      <c r="H23" s="169">
        <f t="shared" si="4"/>
        <v>186.38</v>
      </c>
      <c r="I23" s="161" t="s">
        <v>169</v>
      </c>
    </row>
    <row r="24" spans="1:9" ht="25.5" customHeight="1">
      <c r="A24" s="199">
        <v>600</v>
      </c>
      <c r="B24" s="98">
        <v>60016</v>
      </c>
      <c r="C24" s="27" t="s">
        <v>274</v>
      </c>
      <c r="D24" s="163">
        <v>400000</v>
      </c>
      <c r="E24" s="161"/>
      <c r="F24" s="161"/>
      <c r="G24" s="169">
        <f t="shared" si="3"/>
        <v>0</v>
      </c>
      <c r="H24" s="169">
        <f t="shared" si="4"/>
        <v>0</v>
      </c>
      <c r="I24" s="161"/>
    </row>
    <row r="25" spans="1:9" ht="26.25" customHeight="1">
      <c r="A25" s="199">
        <v>600</v>
      </c>
      <c r="B25" s="98">
        <v>60016</v>
      </c>
      <c r="C25" s="27" t="s">
        <v>275</v>
      </c>
      <c r="D25" s="163">
        <v>330000</v>
      </c>
      <c r="E25" s="161"/>
      <c r="F25" s="161"/>
      <c r="G25" s="169">
        <f t="shared" si="3"/>
        <v>0</v>
      </c>
      <c r="H25" s="169">
        <f t="shared" si="4"/>
        <v>0</v>
      </c>
      <c r="I25" s="161"/>
    </row>
    <row r="26" spans="1:9" ht="26.25" customHeight="1" thickBot="1">
      <c r="A26" s="202">
        <v>600</v>
      </c>
      <c r="B26" s="203">
        <v>60016</v>
      </c>
      <c r="C26" s="25" t="s">
        <v>276</v>
      </c>
      <c r="D26" s="172">
        <v>100000</v>
      </c>
      <c r="E26" s="173"/>
      <c r="F26" s="173"/>
      <c r="G26" s="164">
        <f t="shared" si="3"/>
        <v>0</v>
      </c>
      <c r="H26" s="164">
        <f t="shared" si="4"/>
        <v>0</v>
      </c>
      <c r="I26" s="173"/>
    </row>
    <row r="27" spans="1:9" ht="18" customHeight="1" thickBot="1">
      <c r="A27" s="208"/>
      <c r="B27" s="204"/>
      <c r="C27" s="196" t="s">
        <v>277</v>
      </c>
      <c r="D27" s="167">
        <f aca="true" t="shared" si="5" ref="D27:I27">SUM(D10:D26)</f>
        <v>2288141</v>
      </c>
      <c r="E27" s="167">
        <f t="shared" si="5"/>
        <v>8961.629999999997</v>
      </c>
      <c r="F27" s="167">
        <f t="shared" si="5"/>
        <v>0</v>
      </c>
      <c r="G27" s="167">
        <f t="shared" si="5"/>
        <v>8961.629999999997</v>
      </c>
      <c r="H27" s="167">
        <f t="shared" si="5"/>
        <v>8961.629999999997</v>
      </c>
      <c r="I27" s="168">
        <f t="shared" si="5"/>
        <v>153167</v>
      </c>
    </row>
    <row r="28" spans="1:9" ht="17.25" customHeight="1" thickBot="1">
      <c r="A28" s="210">
        <v>700</v>
      </c>
      <c r="B28" s="211">
        <v>70005</v>
      </c>
      <c r="C28" s="110" t="s">
        <v>178</v>
      </c>
      <c r="D28" s="164">
        <v>640000</v>
      </c>
      <c r="E28" s="164">
        <v>7772.32</v>
      </c>
      <c r="F28" s="165" t="s">
        <v>169</v>
      </c>
      <c r="G28" s="169">
        <f>SUM(E28:F28)</f>
        <v>7772.32</v>
      </c>
      <c r="H28" s="169">
        <f>SUM(E28)</f>
        <v>7772.32</v>
      </c>
      <c r="I28" s="191">
        <v>36002.34</v>
      </c>
    </row>
    <row r="29" spans="1:9" ht="17.25" customHeight="1" thickBot="1">
      <c r="A29" s="208"/>
      <c r="B29" s="204"/>
      <c r="C29" s="196" t="s">
        <v>180</v>
      </c>
      <c r="D29" s="167">
        <f aca="true" t="shared" si="6" ref="D29:I29">SUM(D28)</f>
        <v>640000</v>
      </c>
      <c r="E29" s="167">
        <f t="shared" si="6"/>
        <v>7772.32</v>
      </c>
      <c r="F29" s="167">
        <f t="shared" si="6"/>
        <v>0</v>
      </c>
      <c r="G29" s="167">
        <f t="shared" si="6"/>
        <v>7772.32</v>
      </c>
      <c r="H29" s="167">
        <f t="shared" si="6"/>
        <v>7772.32</v>
      </c>
      <c r="I29" s="168">
        <f t="shared" si="6"/>
        <v>36002.34</v>
      </c>
    </row>
    <row r="30" spans="1:9" ht="17.25" customHeight="1">
      <c r="A30" s="341">
        <v>750</v>
      </c>
      <c r="B30" s="342">
        <v>75023</v>
      </c>
      <c r="C30" s="343" t="s">
        <v>179</v>
      </c>
      <c r="D30" s="344">
        <v>70000</v>
      </c>
      <c r="E30" s="344">
        <v>35673.4</v>
      </c>
      <c r="F30" s="345"/>
      <c r="G30" s="344">
        <f>SUM(E30:F30)</f>
        <v>35673.4</v>
      </c>
      <c r="H30" s="344">
        <f>SUM(E30)</f>
        <v>35673.4</v>
      </c>
      <c r="I30" s="346"/>
    </row>
    <row r="31" spans="1:9" ht="17.25" customHeight="1">
      <c r="A31" s="200">
        <v>750</v>
      </c>
      <c r="B31" s="201">
        <v>75023</v>
      </c>
      <c r="C31" s="192" t="s">
        <v>278</v>
      </c>
      <c r="D31" s="164">
        <v>70000</v>
      </c>
      <c r="E31" s="164"/>
      <c r="F31" s="165"/>
      <c r="G31" s="163">
        <f>SUM(E31:F31)</f>
        <v>0</v>
      </c>
      <c r="H31" s="163">
        <f>SUM(E31)</f>
        <v>0</v>
      </c>
      <c r="I31" s="190"/>
    </row>
    <row r="32" spans="1:9" ht="26.25" customHeight="1" thickBot="1">
      <c r="A32" s="202">
        <v>750</v>
      </c>
      <c r="B32" s="203">
        <v>75023</v>
      </c>
      <c r="C32" s="25" t="s">
        <v>279</v>
      </c>
      <c r="D32" s="172">
        <v>365000</v>
      </c>
      <c r="E32" s="172">
        <v>249.8</v>
      </c>
      <c r="F32" s="173" t="s">
        <v>169</v>
      </c>
      <c r="G32" s="164">
        <f>SUM(E32:F32)</f>
        <v>249.8</v>
      </c>
      <c r="H32" s="164">
        <f>SUM(E32)</f>
        <v>249.8</v>
      </c>
      <c r="I32" s="174" t="s">
        <v>169</v>
      </c>
    </row>
    <row r="33" spans="1:9" ht="16.5" customHeight="1" thickBot="1">
      <c r="A33" s="208"/>
      <c r="B33" s="204"/>
      <c r="C33" s="196" t="s">
        <v>181</v>
      </c>
      <c r="D33" s="167">
        <f aca="true" t="shared" si="7" ref="D33:I33">SUM(D30:D32)</f>
        <v>505000</v>
      </c>
      <c r="E33" s="167">
        <f t="shared" si="7"/>
        <v>35923.200000000004</v>
      </c>
      <c r="F33" s="167">
        <f t="shared" si="7"/>
        <v>0</v>
      </c>
      <c r="G33" s="167">
        <f t="shared" si="7"/>
        <v>35923.200000000004</v>
      </c>
      <c r="H33" s="167">
        <f t="shared" si="7"/>
        <v>35923.200000000004</v>
      </c>
      <c r="I33" s="168">
        <f t="shared" si="7"/>
        <v>0</v>
      </c>
    </row>
    <row r="34" spans="1:9" ht="16.5" customHeight="1" thickBot="1">
      <c r="A34" s="200">
        <v>801</v>
      </c>
      <c r="B34" s="201">
        <v>80101</v>
      </c>
      <c r="C34" s="27" t="s">
        <v>280</v>
      </c>
      <c r="D34" s="169">
        <v>20000</v>
      </c>
      <c r="E34" s="169"/>
      <c r="F34" s="169"/>
      <c r="G34" s="163">
        <f>SUM(E34:F34)</f>
        <v>0</v>
      </c>
      <c r="H34" s="163">
        <f>SUM(E34)</f>
        <v>0</v>
      </c>
      <c r="I34" s="169"/>
    </row>
    <row r="35" spans="1:9" ht="16.5" customHeight="1" thickBot="1">
      <c r="A35" s="208"/>
      <c r="B35" s="204"/>
      <c r="C35" s="196" t="s">
        <v>183</v>
      </c>
      <c r="D35" s="167">
        <f aca="true" t="shared" si="8" ref="D35:I35">SUM(D34:D34)</f>
        <v>20000</v>
      </c>
      <c r="E35" s="167">
        <f t="shared" si="8"/>
        <v>0</v>
      </c>
      <c r="F35" s="167">
        <f t="shared" si="8"/>
        <v>0</v>
      </c>
      <c r="G35" s="167">
        <f t="shared" si="8"/>
        <v>0</v>
      </c>
      <c r="H35" s="167">
        <f t="shared" si="8"/>
        <v>0</v>
      </c>
      <c r="I35" s="168">
        <f t="shared" si="8"/>
        <v>0</v>
      </c>
    </row>
    <row r="36" spans="1:9" ht="39.75" customHeight="1">
      <c r="A36" s="200">
        <v>801</v>
      </c>
      <c r="B36" s="201">
        <v>80110</v>
      </c>
      <c r="C36" s="27" t="s">
        <v>281</v>
      </c>
      <c r="D36" s="194">
        <v>1093000</v>
      </c>
      <c r="E36" s="169">
        <v>413342.41</v>
      </c>
      <c r="F36" s="170" t="s">
        <v>169</v>
      </c>
      <c r="G36" s="163">
        <f>SUM(E36:F36)</f>
        <v>413342.41</v>
      </c>
      <c r="H36" s="163">
        <f>SUM(E36)</f>
        <v>413342.41</v>
      </c>
      <c r="I36" s="169"/>
    </row>
    <row r="37" spans="1:9" ht="19.5" customHeight="1" thickBot="1">
      <c r="A37" s="199">
        <v>801</v>
      </c>
      <c r="B37" s="98">
        <v>80110</v>
      </c>
      <c r="C37" s="27" t="s">
        <v>282</v>
      </c>
      <c r="D37" s="193">
        <v>4000</v>
      </c>
      <c r="E37" s="163">
        <v>3392</v>
      </c>
      <c r="F37" s="161" t="s">
        <v>169</v>
      </c>
      <c r="G37" s="163">
        <f>SUM(E37:F37)</f>
        <v>3392</v>
      </c>
      <c r="H37" s="163">
        <f>SUM(E37)</f>
        <v>3392</v>
      </c>
      <c r="I37" s="163">
        <v>608</v>
      </c>
    </row>
    <row r="38" spans="1:9" ht="18.75" customHeight="1" thickBot="1">
      <c r="A38" s="208"/>
      <c r="B38" s="204"/>
      <c r="C38" s="196" t="s">
        <v>182</v>
      </c>
      <c r="D38" s="181">
        <f aca="true" t="shared" si="9" ref="D38:I38">SUM(D36:D37)</f>
        <v>1097000</v>
      </c>
      <c r="E38" s="181">
        <f t="shared" si="9"/>
        <v>416734.41</v>
      </c>
      <c r="F38" s="181">
        <f t="shared" si="9"/>
        <v>0</v>
      </c>
      <c r="G38" s="181">
        <f t="shared" si="9"/>
        <v>416734.41</v>
      </c>
      <c r="H38" s="181">
        <f t="shared" si="9"/>
        <v>416734.41</v>
      </c>
      <c r="I38" s="181">
        <f t="shared" si="9"/>
        <v>608</v>
      </c>
    </row>
    <row r="39" spans="1:9" ht="15" customHeight="1" thickBot="1">
      <c r="A39" s="208"/>
      <c r="B39" s="204"/>
      <c r="C39" s="209" t="s">
        <v>170</v>
      </c>
      <c r="D39" s="167">
        <f aca="true" t="shared" si="10" ref="D39:I39">SUM(D35+D38)</f>
        <v>1117000</v>
      </c>
      <c r="E39" s="167">
        <f t="shared" si="10"/>
        <v>416734.41</v>
      </c>
      <c r="F39" s="167">
        <f t="shared" si="10"/>
        <v>0</v>
      </c>
      <c r="G39" s="167">
        <f t="shared" si="10"/>
        <v>416734.41</v>
      </c>
      <c r="H39" s="167">
        <f t="shared" si="10"/>
        <v>416734.41</v>
      </c>
      <c r="I39" s="167">
        <f t="shared" si="10"/>
        <v>608</v>
      </c>
    </row>
    <row r="40" spans="1:9" ht="28.5" customHeight="1" thickBot="1">
      <c r="A40" s="210">
        <v>852</v>
      </c>
      <c r="B40" s="211">
        <v>85212</v>
      </c>
      <c r="C40" s="27" t="s">
        <v>283</v>
      </c>
      <c r="D40" s="164">
        <v>10424</v>
      </c>
      <c r="E40" s="164">
        <v>10424</v>
      </c>
      <c r="F40" s="164" t="s">
        <v>169</v>
      </c>
      <c r="G40" s="163">
        <f>SUM(E40:F40)</f>
        <v>10424</v>
      </c>
      <c r="H40" s="163">
        <f>SUM(E40)</f>
        <v>10424</v>
      </c>
      <c r="I40" s="166" t="s">
        <v>169</v>
      </c>
    </row>
    <row r="41" spans="1:9" ht="18.75" customHeight="1" thickBot="1">
      <c r="A41" s="208"/>
      <c r="B41" s="204"/>
      <c r="C41" s="196" t="s">
        <v>284</v>
      </c>
      <c r="D41" s="167">
        <f aca="true" t="shared" si="11" ref="D41:I41">SUM(D40)</f>
        <v>10424</v>
      </c>
      <c r="E41" s="167">
        <f t="shared" si="11"/>
        <v>10424</v>
      </c>
      <c r="F41" s="167">
        <f t="shared" si="11"/>
        <v>0</v>
      </c>
      <c r="G41" s="167">
        <f t="shared" si="11"/>
        <v>10424</v>
      </c>
      <c r="H41" s="167">
        <f t="shared" si="11"/>
        <v>10424</v>
      </c>
      <c r="I41" s="168">
        <f t="shared" si="11"/>
        <v>0</v>
      </c>
    </row>
    <row r="42" spans="1:9" ht="27" customHeight="1">
      <c r="A42" s="200">
        <v>900</v>
      </c>
      <c r="B42" s="201">
        <v>90001</v>
      </c>
      <c r="C42" s="27" t="s">
        <v>285</v>
      </c>
      <c r="D42" s="169">
        <v>5500</v>
      </c>
      <c r="E42" s="169">
        <v>4990.13</v>
      </c>
      <c r="F42" s="170"/>
      <c r="G42" s="163">
        <f>SUM(E42:F42)</f>
        <v>4990.13</v>
      </c>
      <c r="H42" s="163">
        <f>SUM(E42)</f>
        <v>4990.13</v>
      </c>
      <c r="I42" s="213"/>
    </row>
    <row r="43" spans="1:9" ht="29.25" customHeight="1" thickBot="1">
      <c r="A43" s="199">
        <v>900</v>
      </c>
      <c r="B43" s="98">
        <v>90001</v>
      </c>
      <c r="C43" s="27" t="s">
        <v>286</v>
      </c>
      <c r="D43" s="163">
        <v>53813</v>
      </c>
      <c r="E43" s="163">
        <v>53812.74</v>
      </c>
      <c r="F43" s="161" t="s">
        <v>169</v>
      </c>
      <c r="G43" s="163">
        <f>SUM(E43:F43)</f>
        <v>53812.74</v>
      </c>
      <c r="H43" s="163">
        <f>SUM(E43)</f>
        <v>53812.74</v>
      </c>
      <c r="I43" s="162" t="s">
        <v>169</v>
      </c>
    </row>
    <row r="44" spans="1:9" ht="26.25" customHeight="1" thickBot="1">
      <c r="A44" s="208"/>
      <c r="B44" s="204"/>
      <c r="C44" s="198" t="s">
        <v>184</v>
      </c>
      <c r="D44" s="167">
        <f aca="true" t="shared" si="12" ref="D44:I44">SUM(D42:D43)</f>
        <v>59313</v>
      </c>
      <c r="E44" s="167">
        <f t="shared" si="12"/>
        <v>58802.869999999995</v>
      </c>
      <c r="F44" s="167">
        <f t="shared" si="12"/>
        <v>0</v>
      </c>
      <c r="G44" s="167">
        <f t="shared" si="12"/>
        <v>58802.869999999995</v>
      </c>
      <c r="H44" s="167">
        <f t="shared" si="12"/>
        <v>58802.869999999995</v>
      </c>
      <c r="I44" s="168">
        <f t="shared" si="12"/>
        <v>0</v>
      </c>
    </row>
    <row r="45" spans="1:9" ht="24.75" customHeight="1" thickBot="1">
      <c r="A45" s="200">
        <v>900</v>
      </c>
      <c r="B45" s="201">
        <v>90015</v>
      </c>
      <c r="C45" s="197" t="s">
        <v>287</v>
      </c>
      <c r="D45" s="169">
        <v>20000</v>
      </c>
      <c r="E45" s="169">
        <v>0</v>
      </c>
      <c r="F45" s="170" t="s">
        <v>169</v>
      </c>
      <c r="G45" s="163">
        <f>SUM(E45:F45)</f>
        <v>0</v>
      </c>
      <c r="H45" s="163">
        <f>SUM(E45)</f>
        <v>0</v>
      </c>
      <c r="I45" s="171" t="s">
        <v>169</v>
      </c>
    </row>
    <row r="46" spans="1:9" ht="18" customHeight="1" thickBot="1">
      <c r="A46" s="208"/>
      <c r="B46" s="204"/>
      <c r="C46" s="198" t="s">
        <v>185</v>
      </c>
      <c r="D46" s="167">
        <f aca="true" t="shared" si="13" ref="D46:I46">SUM(D45:D45)</f>
        <v>20000</v>
      </c>
      <c r="E46" s="167">
        <f t="shared" si="13"/>
        <v>0</v>
      </c>
      <c r="F46" s="167">
        <f t="shared" si="13"/>
        <v>0</v>
      </c>
      <c r="G46" s="167">
        <f t="shared" si="13"/>
        <v>0</v>
      </c>
      <c r="H46" s="167">
        <f t="shared" si="13"/>
        <v>0</v>
      </c>
      <c r="I46" s="168">
        <f t="shared" si="13"/>
        <v>0</v>
      </c>
    </row>
    <row r="47" spans="1:9" ht="23.25" customHeight="1">
      <c r="A47" s="200">
        <v>900</v>
      </c>
      <c r="B47" s="201">
        <v>90095</v>
      </c>
      <c r="C47" s="27" t="s">
        <v>290</v>
      </c>
      <c r="D47" s="169">
        <v>120000</v>
      </c>
      <c r="E47" s="169">
        <v>0</v>
      </c>
      <c r="F47" s="169"/>
      <c r="G47" s="163">
        <f>SUM(E47:F47)</f>
        <v>0</v>
      </c>
      <c r="H47" s="163">
        <f>SUM(E47)</f>
        <v>0</v>
      </c>
      <c r="I47" s="169"/>
    </row>
    <row r="48" spans="1:9" ht="20.25" customHeight="1">
      <c r="A48" s="199">
        <v>900</v>
      </c>
      <c r="B48" s="98">
        <v>90095</v>
      </c>
      <c r="C48" s="27" t="s">
        <v>291</v>
      </c>
      <c r="D48" s="163">
        <v>6089</v>
      </c>
      <c r="E48" s="163">
        <v>6088.3</v>
      </c>
      <c r="F48" s="163"/>
      <c r="G48" s="163">
        <f>SUM(E48:F48)</f>
        <v>6088.3</v>
      </c>
      <c r="H48" s="163">
        <f>SUM(E48)</f>
        <v>6088.3</v>
      </c>
      <c r="I48" s="163"/>
    </row>
    <row r="49" spans="1:9" ht="28.5" customHeight="1">
      <c r="A49" s="199">
        <v>900</v>
      </c>
      <c r="B49" s="98">
        <v>90095</v>
      </c>
      <c r="C49" s="27" t="s">
        <v>292</v>
      </c>
      <c r="D49" s="163">
        <v>240000</v>
      </c>
      <c r="E49" s="163"/>
      <c r="F49" s="163"/>
      <c r="G49" s="163">
        <f>SUM(E49:F49)</f>
        <v>0</v>
      </c>
      <c r="H49" s="163">
        <f>SUM(E49)</f>
        <v>0</v>
      </c>
      <c r="I49" s="163"/>
    </row>
    <row r="50" spans="1:9" ht="19.5" customHeight="1">
      <c r="A50" s="199">
        <v>900</v>
      </c>
      <c r="B50" s="98">
        <v>90095</v>
      </c>
      <c r="C50" s="27" t="s">
        <v>293</v>
      </c>
      <c r="D50" s="163">
        <v>100000</v>
      </c>
      <c r="E50" s="163"/>
      <c r="F50" s="163"/>
      <c r="G50" s="163">
        <f>SUM(E50:F50)</f>
        <v>0</v>
      </c>
      <c r="H50" s="163">
        <f>SUM(E50)</f>
        <v>0</v>
      </c>
      <c r="I50" s="163"/>
    </row>
    <row r="51" spans="1:9" ht="21" customHeight="1" thickBot="1">
      <c r="A51" s="199">
        <v>900</v>
      </c>
      <c r="B51" s="98">
        <v>90095</v>
      </c>
      <c r="C51" s="27" t="s">
        <v>294</v>
      </c>
      <c r="D51" s="163">
        <v>1500</v>
      </c>
      <c r="E51" s="163">
        <v>1500</v>
      </c>
      <c r="F51" s="163"/>
      <c r="G51" s="163">
        <f>SUM(E51:F51)</f>
        <v>1500</v>
      </c>
      <c r="H51" s="163">
        <f>SUM(E51)</f>
        <v>1500</v>
      </c>
      <c r="I51" s="163"/>
    </row>
    <row r="52" spans="1:9" ht="17.25" customHeight="1" thickBot="1">
      <c r="A52" s="208"/>
      <c r="B52" s="204"/>
      <c r="C52" s="198" t="s">
        <v>186</v>
      </c>
      <c r="D52" s="177">
        <f aca="true" t="shared" si="14" ref="D52:I52">SUM(D47:D51)</f>
        <v>467589</v>
      </c>
      <c r="E52" s="177">
        <f t="shared" si="14"/>
        <v>7588.3</v>
      </c>
      <c r="F52" s="177">
        <f t="shared" si="14"/>
        <v>0</v>
      </c>
      <c r="G52" s="177">
        <f t="shared" si="14"/>
        <v>7588.3</v>
      </c>
      <c r="H52" s="177">
        <f t="shared" si="14"/>
        <v>7588.3</v>
      </c>
      <c r="I52" s="214">
        <f t="shared" si="14"/>
        <v>0</v>
      </c>
    </row>
    <row r="53" spans="1:9" ht="15.75" customHeight="1" thickBot="1">
      <c r="A53" s="208"/>
      <c r="B53" s="204"/>
      <c r="C53" s="196" t="s">
        <v>171</v>
      </c>
      <c r="D53" s="177">
        <f aca="true" t="shared" si="15" ref="D53:I53">SUM(D44+D46+D52)</f>
        <v>546902</v>
      </c>
      <c r="E53" s="177">
        <f t="shared" si="15"/>
        <v>66391.17</v>
      </c>
      <c r="F53" s="177">
        <f t="shared" si="15"/>
        <v>0</v>
      </c>
      <c r="G53" s="177">
        <f t="shared" si="15"/>
        <v>66391.17</v>
      </c>
      <c r="H53" s="177">
        <f t="shared" si="15"/>
        <v>66391.17</v>
      </c>
      <c r="I53" s="214">
        <f t="shared" si="15"/>
        <v>0</v>
      </c>
    </row>
    <row r="54" spans="1:9" ht="38.25" customHeight="1" thickBot="1">
      <c r="A54" s="202">
        <v>926</v>
      </c>
      <c r="B54" s="203">
        <v>92601</v>
      </c>
      <c r="C54" s="25" t="s">
        <v>187</v>
      </c>
      <c r="D54" s="179">
        <v>62000</v>
      </c>
      <c r="E54" s="179">
        <v>61288</v>
      </c>
      <c r="F54" s="178" t="s">
        <v>169</v>
      </c>
      <c r="G54" s="163">
        <f>SUM(E54:F54)</f>
        <v>61288</v>
      </c>
      <c r="H54" s="163">
        <f>SUM(E54)</f>
        <v>61288</v>
      </c>
      <c r="I54" s="205"/>
    </row>
    <row r="55" spans="1:9" ht="20.25" customHeight="1" thickBot="1">
      <c r="A55" s="175"/>
      <c r="B55" s="215"/>
      <c r="C55" s="196" t="s">
        <v>188</v>
      </c>
      <c r="D55" s="181">
        <f aca="true" t="shared" si="16" ref="D55:I55">SUM(D54)</f>
        <v>62000</v>
      </c>
      <c r="E55" s="181">
        <f t="shared" si="16"/>
        <v>61288</v>
      </c>
      <c r="F55" s="181">
        <f t="shared" si="16"/>
        <v>0</v>
      </c>
      <c r="G55" s="181">
        <f t="shared" si="16"/>
        <v>61288</v>
      </c>
      <c r="H55" s="181">
        <f t="shared" si="16"/>
        <v>61288</v>
      </c>
      <c r="I55" s="182">
        <f t="shared" si="16"/>
        <v>0</v>
      </c>
    </row>
    <row r="56" spans="1:9" ht="18.75" customHeight="1" thickBot="1">
      <c r="A56" s="180"/>
      <c r="B56" s="187"/>
      <c r="C56" s="118" t="s">
        <v>172</v>
      </c>
      <c r="D56" s="181">
        <f aca="true" t="shared" si="17" ref="D56:I56">SUM(D9+D27+D29+D33+D39+D41+D53+D55)</f>
        <v>8382967</v>
      </c>
      <c r="E56" s="181">
        <f t="shared" si="17"/>
        <v>707174.65</v>
      </c>
      <c r="F56" s="181">
        <f t="shared" si="17"/>
        <v>0</v>
      </c>
      <c r="G56" s="181">
        <f t="shared" si="17"/>
        <v>707174.65</v>
      </c>
      <c r="H56" s="181">
        <f t="shared" si="17"/>
        <v>707174.65</v>
      </c>
      <c r="I56" s="181">
        <f t="shared" si="17"/>
        <v>189777.34</v>
      </c>
    </row>
    <row r="57" spans="1:9" ht="12.75">
      <c r="A57" s="78"/>
      <c r="B57" s="188"/>
      <c r="C57" s="78"/>
      <c r="D57" s="78"/>
      <c r="E57" s="78"/>
      <c r="F57" s="78"/>
      <c r="G57" s="78"/>
      <c r="H57" s="78"/>
      <c r="I57" s="78"/>
    </row>
    <row r="58" spans="1:9" ht="12.75">
      <c r="A58" s="78"/>
      <c r="B58" s="188"/>
      <c r="C58" s="78"/>
      <c r="D58" s="78"/>
      <c r="E58" s="78"/>
      <c r="F58" s="78"/>
      <c r="G58" s="78"/>
      <c r="H58" s="78"/>
      <c r="I58" s="78"/>
    </row>
    <row r="59" spans="1:9" ht="12.75">
      <c r="A59" s="78"/>
      <c r="B59" s="188"/>
      <c r="C59" s="78"/>
      <c r="D59" s="78"/>
      <c r="E59" s="78"/>
      <c r="F59" s="78"/>
      <c r="G59" s="78"/>
      <c r="H59" s="78"/>
      <c r="I59" s="78"/>
    </row>
    <row r="60" spans="1:9" ht="12.75">
      <c r="A60" s="78"/>
      <c r="B60" s="188"/>
      <c r="C60" s="78"/>
      <c r="D60" s="78"/>
      <c r="E60" s="78"/>
      <c r="F60" s="78"/>
      <c r="G60" s="78"/>
      <c r="H60" s="78"/>
      <c r="I60" s="78"/>
    </row>
    <row r="61" spans="1:9" ht="12.75">
      <c r="A61" s="78"/>
      <c r="B61" s="188"/>
      <c r="C61" s="78"/>
      <c r="D61" s="78"/>
      <c r="E61" s="78"/>
      <c r="F61" s="78"/>
      <c r="G61" s="78"/>
      <c r="H61" s="78"/>
      <c r="I61" s="78"/>
    </row>
    <row r="62" spans="1:9" ht="12.75">
      <c r="A62" s="78"/>
      <c r="B62" s="188"/>
      <c r="C62" s="78"/>
      <c r="D62" s="78"/>
      <c r="E62" s="78"/>
      <c r="F62" s="78"/>
      <c r="G62" s="78"/>
      <c r="H62" s="78"/>
      <c r="I62" s="78"/>
    </row>
    <row r="63" spans="1:9" ht="12.75">
      <c r="A63" s="78"/>
      <c r="B63" s="188"/>
      <c r="C63" s="78"/>
      <c r="D63" s="78"/>
      <c r="E63" s="78"/>
      <c r="F63" s="78"/>
      <c r="G63" s="78"/>
      <c r="H63" s="78"/>
      <c r="I63" s="78"/>
    </row>
    <row r="64" spans="1:9" ht="12.75">
      <c r="A64" s="78"/>
      <c r="B64" s="188"/>
      <c r="C64" s="78"/>
      <c r="D64" s="78"/>
      <c r="E64" s="78"/>
      <c r="F64" s="78"/>
      <c r="G64" s="78"/>
      <c r="H64" s="78"/>
      <c r="I64" s="78"/>
    </row>
    <row r="65" spans="1:9" ht="12.75">
      <c r="A65" s="78"/>
      <c r="B65" s="188"/>
      <c r="C65" s="78"/>
      <c r="D65" s="78"/>
      <c r="E65" s="78"/>
      <c r="F65" s="78"/>
      <c r="G65" s="78"/>
      <c r="H65" s="78"/>
      <c r="I65" s="78"/>
    </row>
    <row r="66" spans="1:9" ht="12.75">
      <c r="A66" s="78"/>
      <c r="B66" s="188"/>
      <c r="C66" s="78"/>
      <c r="D66" s="78"/>
      <c r="E66" s="78"/>
      <c r="F66" s="78"/>
      <c r="G66" s="78"/>
      <c r="H66" s="78"/>
      <c r="I66" s="78"/>
    </row>
    <row r="67" spans="1:9" ht="12.75">
      <c r="A67" s="78"/>
      <c r="B67" s="188"/>
      <c r="C67" s="78"/>
      <c r="D67" s="78"/>
      <c r="E67" s="78"/>
      <c r="F67" s="78"/>
      <c r="G67" s="78"/>
      <c r="H67" s="78"/>
      <c r="I67" s="78"/>
    </row>
    <row r="68" spans="1:9" ht="12.75">
      <c r="A68" s="78"/>
      <c r="B68" s="188"/>
      <c r="C68" s="78"/>
      <c r="D68" s="78"/>
      <c r="E68" s="78"/>
      <c r="F68" s="78"/>
      <c r="G68" s="78"/>
      <c r="H68" s="78"/>
      <c r="I68" s="78"/>
    </row>
    <row r="69" spans="1:9" ht="12.75">
      <c r="A69" s="78"/>
      <c r="B69" s="188"/>
      <c r="C69" s="78"/>
      <c r="D69" s="78"/>
      <c r="E69" s="78"/>
      <c r="F69" s="78"/>
      <c r="G69" s="78"/>
      <c r="H69" s="78"/>
      <c r="I69" s="78"/>
    </row>
    <row r="70" spans="1:9" ht="12.75">
      <c r="A70" s="78"/>
      <c r="B70" s="18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188"/>
      <c r="C71" s="78"/>
      <c r="D71" s="78"/>
      <c r="E71" s="78"/>
      <c r="F71" s="78"/>
      <c r="G71" s="78"/>
      <c r="H71" s="78"/>
      <c r="I71" s="78"/>
    </row>
    <row r="72" spans="1:9" ht="12.75">
      <c r="A72" s="78"/>
      <c r="B72" s="188"/>
      <c r="C72" s="78"/>
      <c r="D72" s="78"/>
      <c r="E72" s="78"/>
      <c r="F72" s="78"/>
      <c r="G72" s="78"/>
      <c r="H72" s="78"/>
      <c r="I72" s="78"/>
    </row>
    <row r="73" spans="1:9" ht="12.75">
      <c r="A73" s="78"/>
      <c r="B73" s="188"/>
      <c r="C73" s="78"/>
      <c r="D73" s="78"/>
      <c r="E73" s="78"/>
      <c r="F73" s="78"/>
      <c r="G73" s="78"/>
      <c r="H73" s="78"/>
      <c r="I73" s="78"/>
    </row>
    <row r="74" spans="1:9" ht="12.75">
      <c r="A74" s="78"/>
      <c r="B74" s="188"/>
      <c r="C74" s="78"/>
      <c r="D74" s="78"/>
      <c r="E74" s="78"/>
      <c r="F74" s="78"/>
      <c r="G74" s="78"/>
      <c r="H74" s="78"/>
      <c r="I74" s="78"/>
    </row>
  </sheetData>
  <mergeCells count="1"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4"/>
  <sheetViews>
    <sheetView workbookViewId="0" topLeftCell="A1">
      <selection activeCell="K389" sqref="A1:K389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5.75390625" style="0" customWidth="1"/>
    <col min="4" max="4" width="41.00390625" style="0" customWidth="1"/>
    <col min="5" max="5" width="12.75390625" style="155" customWidth="1"/>
    <col min="6" max="7" width="12.75390625" style="0" customWidth="1"/>
    <col min="8" max="9" width="6.75390625" style="0" customWidth="1"/>
    <col min="10" max="10" width="11.75390625" style="0" customWidth="1"/>
  </cols>
  <sheetData>
    <row r="1" spans="1:5" ht="14.25" customHeight="1">
      <c r="A1" s="384"/>
      <c r="B1" s="384"/>
      <c r="C1" s="384"/>
      <c r="D1" s="384"/>
      <c r="E1" s="282"/>
    </row>
    <row r="2" spans="1:7" ht="18">
      <c r="A2" s="385" t="s">
        <v>237</v>
      </c>
      <c r="B2" s="385"/>
      <c r="C2" s="385"/>
      <c r="D2" s="385"/>
      <c r="E2" s="385"/>
      <c r="F2" s="385"/>
      <c r="G2" s="385"/>
    </row>
    <row r="3" ht="20.25" customHeight="1" thickBot="1"/>
    <row r="4" spans="1:10" ht="38.25" customHeight="1" thickBot="1">
      <c r="A4" s="30" t="s">
        <v>0</v>
      </c>
      <c r="B4" s="31" t="s">
        <v>1</v>
      </c>
      <c r="C4" s="31" t="s">
        <v>32</v>
      </c>
      <c r="D4" s="32" t="s">
        <v>2</v>
      </c>
      <c r="E4" s="139" t="s">
        <v>234</v>
      </c>
      <c r="F4" s="79" t="s">
        <v>236</v>
      </c>
      <c r="G4" s="348" t="s">
        <v>235</v>
      </c>
      <c r="H4" s="131" t="s">
        <v>26</v>
      </c>
      <c r="I4" s="291" t="s">
        <v>25</v>
      </c>
      <c r="J4" s="351" t="s">
        <v>288</v>
      </c>
    </row>
    <row r="5" spans="1:10" ht="13.5" thickBot="1">
      <c r="A5" s="293">
        <v>1</v>
      </c>
      <c r="B5" s="294">
        <v>2</v>
      </c>
      <c r="C5" s="294">
        <v>3</v>
      </c>
      <c r="D5" s="295">
        <v>4</v>
      </c>
      <c r="E5" s="306">
        <v>5</v>
      </c>
      <c r="F5" s="296">
        <v>6</v>
      </c>
      <c r="G5" s="297">
        <v>7</v>
      </c>
      <c r="H5" s="298">
        <v>8</v>
      </c>
      <c r="I5" s="349">
        <v>9</v>
      </c>
      <c r="J5" s="356">
        <v>10</v>
      </c>
    </row>
    <row r="6" spans="1:10" ht="15" customHeight="1" thickBot="1" thickTop="1">
      <c r="A6" s="238">
        <v>10</v>
      </c>
      <c r="B6" s="292"/>
      <c r="C6" s="292"/>
      <c r="D6" s="245" t="s">
        <v>82</v>
      </c>
      <c r="E6" s="246">
        <f>SUM(E7+E9+E11+E17)</f>
        <v>131198</v>
      </c>
      <c r="F6" s="246">
        <f>SUM(F7+F9+F11+F17)</f>
        <v>3343908</v>
      </c>
      <c r="G6" s="262">
        <f>SUM(G7+G9+G11+G17)</f>
        <v>122344</v>
      </c>
      <c r="H6" s="302">
        <f aca="true" t="shared" si="0" ref="H6:H12">(G6/F6)*100</f>
        <v>3.658713098566109</v>
      </c>
      <c r="I6" s="320">
        <f>(G6/E6)*100</f>
        <v>93.25142151557189</v>
      </c>
      <c r="J6" s="246">
        <f>SUM(J7+J9+J11+J17)</f>
        <v>313</v>
      </c>
    </row>
    <row r="7" spans="1:10" ht="15" customHeight="1">
      <c r="A7" s="33"/>
      <c r="B7" s="34">
        <v>1010</v>
      </c>
      <c r="C7" s="35"/>
      <c r="D7" s="36" t="s">
        <v>34</v>
      </c>
      <c r="E7" s="71">
        <f>SUM(E8)</f>
        <v>85634</v>
      </c>
      <c r="F7" s="71">
        <f>SUM(F8)</f>
        <v>3213500</v>
      </c>
      <c r="G7" s="71">
        <f>SUM(G8)</f>
        <v>99680</v>
      </c>
      <c r="H7" s="303">
        <f t="shared" si="0"/>
        <v>3.1019138011513925</v>
      </c>
      <c r="I7" s="303">
        <f>(G7/E7)*100</f>
        <v>116.4023635471892</v>
      </c>
      <c r="J7" s="71">
        <f>SUM(J8)</f>
        <v>0</v>
      </c>
    </row>
    <row r="8" spans="1:10" ht="15" customHeight="1">
      <c r="A8" s="10"/>
      <c r="B8" s="11"/>
      <c r="C8" s="18">
        <v>6050</v>
      </c>
      <c r="D8" s="12" t="s">
        <v>174</v>
      </c>
      <c r="E8" s="307">
        <v>85634</v>
      </c>
      <c r="F8" s="64">
        <v>3213500</v>
      </c>
      <c r="G8" s="64">
        <v>99680</v>
      </c>
      <c r="H8" s="300">
        <f t="shared" si="0"/>
        <v>3.1019138011513925</v>
      </c>
      <c r="I8" s="300">
        <f>(G8/E8)*100</f>
        <v>116.4023635471892</v>
      </c>
      <c r="J8" s="1"/>
    </row>
    <row r="9" spans="1:10" ht="15" customHeight="1">
      <c r="A9" s="19"/>
      <c r="B9" s="20">
        <v>1012</v>
      </c>
      <c r="C9" s="22"/>
      <c r="D9" s="21" t="s">
        <v>83</v>
      </c>
      <c r="E9" s="308"/>
      <c r="F9" s="66">
        <f>SUM(F10)</f>
        <v>24000</v>
      </c>
      <c r="G9" s="66">
        <f>SUM(G10)</f>
        <v>0</v>
      </c>
      <c r="H9" s="304">
        <f t="shared" si="0"/>
        <v>0</v>
      </c>
      <c r="I9" s="300"/>
      <c r="J9" s="1"/>
    </row>
    <row r="10" spans="1:10" ht="15" customHeight="1">
      <c r="A10" s="10"/>
      <c r="B10" s="11"/>
      <c r="C10" s="18">
        <v>4210</v>
      </c>
      <c r="D10" s="12" t="s">
        <v>105</v>
      </c>
      <c r="E10" s="307"/>
      <c r="F10" s="64">
        <v>24000</v>
      </c>
      <c r="G10" s="64"/>
      <c r="H10" s="300">
        <f t="shared" si="0"/>
        <v>0</v>
      </c>
      <c r="I10" s="300"/>
      <c r="J10" s="1"/>
    </row>
    <row r="11" spans="1:10" ht="15" customHeight="1">
      <c r="A11" s="10"/>
      <c r="B11" s="20">
        <v>1030</v>
      </c>
      <c r="C11" s="18"/>
      <c r="D11" s="21" t="s">
        <v>141</v>
      </c>
      <c r="E11" s="308">
        <f>SUM(E12:E16)</f>
        <v>13434</v>
      </c>
      <c r="F11" s="66">
        <f>SUM(F12)</f>
        <v>22000</v>
      </c>
      <c r="G11" s="66">
        <f>SUM(G12)</f>
        <v>11700</v>
      </c>
      <c r="H11" s="304">
        <f t="shared" si="0"/>
        <v>53.18181818181819</v>
      </c>
      <c r="I11" s="300">
        <f aca="true" t="shared" si="1" ref="I11:I72">(G11/E11)*100</f>
        <v>87.09245198749441</v>
      </c>
      <c r="J11" s="66">
        <f>SUM(J12)</f>
        <v>0</v>
      </c>
    </row>
    <row r="12" spans="1:10" ht="24" customHeight="1">
      <c r="A12" s="10"/>
      <c r="B12" s="11"/>
      <c r="C12" s="18">
        <v>2850</v>
      </c>
      <c r="D12" s="12" t="s">
        <v>106</v>
      </c>
      <c r="E12" s="307">
        <v>11560</v>
      </c>
      <c r="F12" s="64">
        <v>22000</v>
      </c>
      <c r="G12" s="64">
        <v>11700</v>
      </c>
      <c r="H12" s="300">
        <f t="shared" si="0"/>
        <v>53.18181818181819</v>
      </c>
      <c r="I12" s="300">
        <f t="shared" si="1"/>
        <v>101.21107266435988</v>
      </c>
      <c r="J12" s="1"/>
    </row>
    <row r="13" spans="1:10" ht="14.25" customHeight="1">
      <c r="A13" s="10"/>
      <c r="B13" s="11"/>
      <c r="C13" s="18">
        <v>4110</v>
      </c>
      <c r="D13" s="12" t="s">
        <v>29</v>
      </c>
      <c r="E13" s="307">
        <v>172</v>
      </c>
      <c r="F13" s="64"/>
      <c r="G13" s="64"/>
      <c r="H13" s="300"/>
      <c r="I13" s="300">
        <f t="shared" si="1"/>
        <v>0</v>
      </c>
      <c r="J13" s="1"/>
    </row>
    <row r="14" spans="1:10" ht="14.25" customHeight="1">
      <c r="A14" s="10"/>
      <c r="B14" s="11"/>
      <c r="C14" s="18">
        <v>4120</v>
      </c>
      <c r="D14" s="12" t="s">
        <v>27</v>
      </c>
      <c r="E14" s="307">
        <v>25</v>
      </c>
      <c r="F14" s="64"/>
      <c r="G14" s="64"/>
      <c r="H14" s="300"/>
      <c r="I14" s="300">
        <f t="shared" si="1"/>
        <v>0</v>
      </c>
      <c r="J14" s="1"/>
    </row>
    <row r="15" spans="1:10" ht="14.25" customHeight="1">
      <c r="A15" s="10"/>
      <c r="B15" s="11"/>
      <c r="C15" s="18">
        <v>4210</v>
      </c>
      <c r="D15" s="12" t="s">
        <v>105</v>
      </c>
      <c r="E15" s="307">
        <v>671</v>
      </c>
      <c r="F15" s="64"/>
      <c r="G15" s="64"/>
      <c r="H15" s="300"/>
      <c r="I15" s="300">
        <f t="shared" si="1"/>
        <v>0</v>
      </c>
      <c r="J15" s="1"/>
    </row>
    <row r="16" spans="1:10" ht="14.25" customHeight="1">
      <c r="A16" s="10"/>
      <c r="B16" s="11"/>
      <c r="C16" s="18">
        <v>4300</v>
      </c>
      <c r="D16" s="12" t="s">
        <v>107</v>
      </c>
      <c r="E16" s="307">
        <v>1006</v>
      </c>
      <c r="F16" s="64"/>
      <c r="G16" s="64"/>
      <c r="H16" s="300"/>
      <c r="I16" s="300">
        <f t="shared" si="1"/>
        <v>0</v>
      </c>
      <c r="J16" s="1"/>
    </row>
    <row r="17" spans="1:10" ht="15" customHeight="1">
      <c r="A17" s="10"/>
      <c r="B17" s="20">
        <v>1095</v>
      </c>
      <c r="C17" s="22"/>
      <c r="D17" s="23" t="s">
        <v>3</v>
      </c>
      <c r="E17" s="66">
        <f>SUM(E18:E19)</f>
        <v>32130</v>
      </c>
      <c r="F17" s="66">
        <f>SUM(F18:F19)</f>
        <v>84408</v>
      </c>
      <c r="G17" s="66">
        <f>SUM(G18:G19)</f>
        <v>10964</v>
      </c>
      <c r="H17" s="300">
        <f aca="true" t="shared" si="2" ref="H17:H25">(G17/F17)*100</f>
        <v>12.989290114681074</v>
      </c>
      <c r="I17" s="300">
        <f t="shared" si="1"/>
        <v>34.1238717709306</v>
      </c>
      <c r="J17" s="66">
        <f>SUM(J18:J19)</f>
        <v>313</v>
      </c>
    </row>
    <row r="18" spans="1:10" ht="15" customHeight="1">
      <c r="A18" s="10"/>
      <c r="B18" s="11"/>
      <c r="C18" s="18">
        <v>4210</v>
      </c>
      <c r="D18" s="13" t="s">
        <v>105</v>
      </c>
      <c r="E18" s="264">
        <v>1331</v>
      </c>
      <c r="F18" s="64">
        <v>5000</v>
      </c>
      <c r="G18" s="64"/>
      <c r="H18" s="300">
        <f t="shared" si="2"/>
        <v>0</v>
      </c>
      <c r="I18" s="300">
        <f t="shared" si="1"/>
        <v>0</v>
      </c>
      <c r="J18" s="1"/>
    </row>
    <row r="19" spans="1:10" ht="15" customHeight="1" thickBot="1">
      <c r="A19" s="16"/>
      <c r="B19" s="17"/>
      <c r="C19" s="24">
        <v>4300</v>
      </c>
      <c r="D19" s="67" t="s">
        <v>107</v>
      </c>
      <c r="E19" s="68">
        <v>30799</v>
      </c>
      <c r="F19" s="68">
        <v>79408</v>
      </c>
      <c r="G19" s="68">
        <v>10964</v>
      </c>
      <c r="H19" s="301">
        <f t="shared" si="2"/>
        <v>13.807173080797904</v>
      </c>
      <c r="I19" s="301">
        <f t="shared" si="1"/>
        <v>35.59855839475308</v>
      </c>
      <c r="J19" s="369">
        <v>313</v>
      </c>
    </row>
    <row r="20" spans="1:10" ht="15" customHeight="1" thickBot="1">
      <c r="A20" s="227">
        <v>600</v>
      </c>
      <c r="B20" s="228"/>
      <c r="C20" s="231"/>
      <c r="D20" s="232" t="s">
        <v>36</v>
      </c>
      <c r="E20" s="230">
        <f>SUM(E21+E24)</f>
        <v>1354292</v>
      </c>
      <c r="F20" s="230">
        <f>SUM(F21+F24)</f>
        <v>4840068</v>
      </c>
      <c r="G20" s="266">
        <f>SUM(G21+G24)</f>
        <v>1009016</v>
      </c>
      <c r="H20" s="305">
        <f t="shared" si="2"/>
        <v>20.847145122754473</v>
      </c>
      <c r="I20" s="324">
        <f t="shared" si="1"/>
        <v>74.50505503982893</v>
      </c>
      <c r="J20" s="230">
        <f>SUM(J21+J24)</f>
        <v>432431</v>
      </c>
    </row>
    <row r="21" spans="1:10" ht="15" customHeight="1">
      <c r="A21" s="38"/>
      <c r="B21" s="34">
        <v>60004</v>
      </c>
      <c r="C21" s="39"/>
      <c r="D21" s="40" t="s">
        <v>84</v>
      </c>
      <c r="E21" s="71">
        <f>SUM(E22:E23)</f>
        <v>381953</v>
      </c>
      <c r="F21" s="71">
        <f>SUM(F22:F23)</f>
        <v>1020000</v>
      </c>
      <c r="G21" s="71">
        <f>SUM(G22:G23)</f>
        <v>758253</v>
      </c>
      <c r="H21" s="303">
        <f t="shared" si="2"/>
        <v>74.33852941176471</v>
      </c>
      <c r="I21" s="303">
        <f t="shared" si="1"/>
        <v>198.51997497074248</v>
      </c>
      <c r="J21" s="71">
        <f>SUM(J22:J23)</f>
        <v>43955</v>
      </c>
    </row>
    <row r="22" spans="1:10" ht="15" customHeight="1">
      <c r="A22" s="10"/>
      <c r="B22" s="11"/>
      <c r="C22" s="18">
        <v>4300</v>
      </c>
      <c r="D22" s="13" t="s">
        <v>107</v>
      </c>
      <c r="E22" s="264">
        <v>92360</v>
      </c>
      <c r="F22" s="64">
        <v>520000</v>
      </c>
      <c r="G22" s="64">
        <v>258253</v>
      </c>
      <c r="H22" s="300">
        <f t="shared" si="2"/>
        <v>49.66403846153846</v>
      </c>
      <c r="I22" s="300">
        <f t="shared" si="1"/>
        <v>279.6156344737982</v>
      </c>
      <c r="J22" s="64">
        <v>43955</v>
      </c>
    </row>
    <row r="23" spans="1:10" ht="27.75" customHeight="1">
      <c r="A23" s="10"/>
      <c r="B23" s="11"/>
      <c r="C23" s="24">
        <v>6010</v>
      </c>
      <c r="D23" s="25" t="s">
        <v>108</v>
      </c>
      <c r="E23" s="120">
        <v>289593</v>
      </c>
      <c r="F23" s="64">
        <v>500000</v>
      </c>
      <c r="G23" s="64">
        <v>500000</v>
      </c>
      <c r="H23" s="300">
        <f t="shared" si="2"/>
        <v>100</v>
      </c>
      <c r="I23" s="300">
        <f t="shared" si="1"/>
        <v>172.65610701916137</v>
      </c>
      <c r="J23" s="1"/>
    </row>
    <row r="24" spans="1:10" ht="15" customHeight="1">
      <c r="A24" s="10"/>
      <c r="B24" s="20">
        <v>60016</v>
      </c>
      <c r="C24" s="22"/>
      <c r="D24" s="23" t="s">
        <v>4</v>
      </c>
      <c r="E24" s="66">
        <f>SUM(E25:E32)</f>
        <v>972339</v>
      </c>
      <c r="F24" s="66">
        <f>SUM(F25:F32)</f>
        <v>3820068</v>
      </c>
      <c r="G24" s="66">
        <f>SUM(G25:G32)</f>
        <v>250763</v>
      </c>
      <c r="H24" s="300">
        <f t="shared" si="2"/>
        <v>6.564359587316247</v>
      </c>
      <c r="I24" s="300">
        <f t="shared" si="1"/>
        <v>25.789668006734278</v>
      </c>
      <c r="J24" s="66">
        <f>SUM(J25:J32)</f>
        <v>388476</v>
      </c>
    </row>
    <row r="25" spans="1:10" ht="15" customHeight="1">
      <c r="A25" s="10"/>
      <c r="B25" s="11"/>
      <c r="C25" s="18">
        <v>4010</v>
      </c>
      <c r="D25" s="13" t="s">
        <v>109</v>
      </c>
      <c r="E25" s="264">
        <v>611</v>
      </c>
      <c r="F25" s="64">
        <v>41778</v>
      </c>
      <c r="G25" s="64">
        <v>24590</v>
      </c>
      <c r="H25" s="300">
        <f t="shared" si="2"/>
        <v>58.858729474843216</v>
      </c>
      <c r="I25" s="300">
        <f t="shared" si="1"/>
        <v>4024.5499181669393</v>
      </c>
      <c r="J25" s="64"/>
    </row>
    <row r="26" spans="1:10" ht="15" customHeight="1">
      <c r="A26" s="10"/>
      <c r="B26" s="11"/>
      <c r="C26" s="18">
        <v>4110</v>
      </c>
      <c r="D26" s="13" t="s">
        <v>29</v>
      </c>
      <c r="E26" s="264">
        <v>459</v>
      </c>
      <c r="F26" s="64">
        <v>7198</v>
      </c>
      <c r="G26" s="64">
        <v>6836</v>
      </c>
      <c r="H26" s="300">
        <f aca="true" t="shared" si="3" ref="H26:H96">(G26/F26)*100</f>
        <v>94.97082522923034</v>
      </c>
      <c r="I26" s="300">
        <f t="shared" si="1"/>
        <v>1489.3246187363834</v>
      </c>
      <c r="J26" s="64"/>
    </row>
    <row r="27" spans="1:10" ht="15" customHeight="1">
      <c r="A27" s="10"/>
      <c r="B27" s="11"/>
      <c r="C27" s="18">
        <v>4120</v>
      </c>
      <c r="D27" s="13" t="s">
        <v>27</v>
      </c>
      <c r="E27" s="264">
        <v>78</v>
      </c>
      <c r="F27" s="64">
        <v>1024</v>
      </c>
      <c r="G27" s="64">
        <v>555</v>
      </c>
      <c r="H27" s="300">
        <f t="shared" si="3"/>
        <v>54.19921875</v>
      </c>
      <c r="I27" s="300">
        <f t="shared" si="1"/>
        <v>711.5384615384615</v>
      </c>
      <c r="J27" s="64"/>
    </row>
    <row r="28" spans="1:10" ht="15" customHeight="1">
      <c r="A28" s="10"/>
      <c r="B28" s="11"/>
      <c r="C28" s="18">
        <v>4210</v>
      </c>
      <c r="D28" s="13" t="s">
        <v>105</v>
      </c>
      <c r="E28" s="264">
        <v>60425</v>
      </c>
      <c r="F28" s="64">
        <v>227493</v>
      </c>
      <c r="G28" s="64">
        <v>44050</v>
      </c>
      <c r="H28" s="300">
        <f t="shared" si="3"/>
        <v>19.36323315442673</v>
      </c>
      <c r="I28" s="300">
        <f t="shared" si="1"/>
        <v>72.90028961522549</v>
      </c>
      <c r="J28" s="64">
        <v>4528</v>
      </c>
    </row>
    <row r="29" spans="1:10" ht="15" customHeight="1">
      <c r="A29" s="10"/>
      <c r="B29" s="11"/>
      <c r="C29" s="18">
        <v>4270</v>
      </c>
      <c r="D29" s="13" t="s">
        <v>110</v>
      </c>
      <c r="E29" s="264">
        <v>247773</v>
      </c>
      <c r="F29" s="64">
        <v>573592</v>
      </c>
      <c r="G29" s="64">
        <v>33028</v>
      </c>
      <c r="H29" s="300">
        <f t="shared" si="3"/>
        <v>5.758099834028369</v>
      </c>
      <c r="I29" s="300">
        <f t="shared" si="1"/>
        <v>13.329943133432618</v>
      </c>
      <c r="J29" s="64">
        <v>230668</v>
      </c>
    </row>
    <row r="30" spans="1:10" ht="15" customHeight="1">
      <c r="A30" s="10"/>
      <c r="B30" s="11"/>
      <c r="C30" s="18">
        <v>4300</v>
      </c>
      <c r="D30" s="13" t="s">
        <v>107</v>
      </c>
      <c r="E30" s="264">
        <v>207995</v>
      </c>
      <c r="F30" s="64">
        <v>680842</v>
      </c>
      <c r="G30" s="64">
        <v>132742</v>
      </c>
      <c r="H30" s="300">
        <f t="shared" si="3"/>
        <v>19.496740800361906</v>
      </c>
      <c r="I30" s="300">
        <f t="shared" si="1"/>
        <v>63.819803360657716</v>
      </c>
      <c r="J30" s="64">
        <v>113</v>
      </c>
    </row>
    <row r="31" spans="1:10" ht="15" customHeight="1">
      <c r="A31" s="16"/>
      <c r="B31" s="17"/>
      <c r="C31" s="37">
        <v>4410</v>
      </c>
      <c r="D31" s="41" t="s">
        <v>20</v>
      </c>
      <c r="E31" s="267">
        <v>568</v>
      </c>
      <c r="F31" s="68"/>
      <c r="G31" s="68"/>
      <c r="H31" s="301"/>
      <c r="I31" s="300">
        <f t="shared" si="1"/>
        <v>0</v>
      </c>
      <c r="J31" s="1"/>
    </row>
    <row r="32" spans="1:10" ht="15" customHeight="1" thickBot="1">
      <c r="A32" s="16"/>
      <c r="B32" s="17"/>
      <c r="C32" s="37">
        <v>6050</v>
      </c>
      <c r="D32" s="41" t="s">
        <v>104</v>
      </c>
      <c r="E32" s="267">
        <v>454430</v>
      </c>
      <c r="F32" s="68">
        <v>2288141</v>
      </c>
      <c r="G32" s="68">
        <v>8962</v>
      </c>
      <c r="H32" s="301">
        <f t="shared" si="3"/>
        <v>0.3916716670869496</v>
      </c>
      <c r="I32" s="301">
        <f t="shared" si="1"/>
        <v>1.972140923794644</v>
      </c>
      <c r="J32" s="370">
        <v>153167</v>
      </c>
    </row>
    <row r="33" spans="1:10" ht="15" customHeight="1" thickBot="1">
      <c r="A33" s="227">
        <v>700</v>
      </c>
      <c r="B33" s="228"/>
      <c r="C33" s="231"/>
      <c r="D33" s="232" t="s">
        <v>5</v>
      </c>
      <c r="E33" s="230">
        <f>SUM(E34+E39)</f>
        <v>609505</v>
      </c>
      <c r="F33" s="230">
        <f>SUM(F34+F39)</f>
        <v>2584832</v>
      </c>
      <c r="G33" s="266">
        <f>SUM(G34+G39)</f>
        <v>571922</v>
      </c>
      <c r="H33" s="305">
        <f t="shared" si="3"/>
        <v>22.126080147568587</v>
      </c>
      <c r="I33" s="324">
        <f t="shared" si="1"/>
        <v>93.83384877892716</v>
      </c>
      <c r="J33" s="230">
        <f>SUM(J34+J39)</f>
        <v>142134</v>
      </c>
    </row>
    <row r="34" spans="1:10" ht="15" customHeight="1">
      <c r="A34" s="38"/>
      <c r="B34" s="34">
        <v>70005</v>
      </c>
      <c r="C34" s="39"/>
      <c r="D34" s="36" t="s">
        <v>152</v>
      </c>
      <c r="E34" s="71">
        <f>SUM(E35:E38)</f>
        <v>31904</v>
      </c>
      <c r="F34" s="71">
        <f>SUM(F35:F38)</f>
        <v>1596563</v>
      </c>
      <c r="G34" s="71">
        <f>SUM(G35:G38)</f>
        <v>96696</v>
      </c>
      <c r="H34" s="303">
        <f t="shared" si="3"/>
        <v>6.056510140846305</v>
      </c>
      <c r="I34" s="303">
        <f t="shared" si="1"/>
        <v>303.08425275827483</v>
      </c>
      <c r="J34" s="71">
        <f>SUM(J35:J38)</f>
        <v>36200</v>
      </c>
    </row>
    <row r="35" spans="1:10" ht="15" customHeight="1">
      <c r="A35" s="10"/>
      <c r="B35" s="11"/>
      <c r="C35" s="18">
        <v>4300</v>
      </c>
      <c r="D35" s="12" t="s">
        <v>107</v>
      </c>
      <c r="E35" s="307">
        <v>28243</v>
      </c>
      <c r="F35" s="64">
        <v>156563</v>
      </c>
      <c r="G35" s="64">
        <v>61270</v>
      </c>
      <c r="H35" s="300">
        <f t="shared" si="3"/>
        <v>39.13440595798497</v>
      </c>
      <c r="I35" s="300">
        <f t="shared" si="1"/>
        <v>216.93871047693233</v>
      </c>
      <c r="J35" s="64">
        <v>198</v>
      </c>
    </row>
    <row r="36" spans="1:10" ht="15" customHeight="1">
      <c r="A36" s="10"/>
      <c r="B36" s="11"/>
      <c r="C36" s="18">
        <v>4580</v>
      </c>
      <c r="D36" s="12" t="s">
        <v>69</v>
      </c>
      <c r="E36" s="307">
        <v>97</v>
      </c>
      <c r="F36" s="64"/>
      <c r="G36" s="64"/>
      <c r="H36" s="300"/>
      <c r="I36" s="300">
        <f t="shared" si="1"/>
        <v>0</v>
      </c>
      <c r="J36" s="64"/>
    </row>
    <row r="37" spans="1:10" ht="15.75" customHeight="1">
      <c r="A37" s="10"/>
      <c r="B37" s="11"/>
      <c r="C37" s="18">
        <v>4590</v>
      </c>
      <c r="D37" s="12" t="s">
        <v>192</v>
      </c>
      <c r="E37" s="307"/>
      <c r="F37" s="64">
        <v>800000</v>
      </c>
      <c r="G37" s="64">
        <v>27654</v>
      </c>
      <c r="H37" s="300">
        <f t="shared" si="3"/>
        <v>3.45675</v>
      </c>
      <c r="I37" s="300"/>
      <c r="J37" s="64"/>
    </row>
    <row r="38" spans="1:10" ht="15.75" customHeight="1">
      <c r="A38" s="10"/>
      <c r="B38" s="11"/>
      <c r="C38" s="18">
        <v>6060</v>
      </c>
      <c r="D38" s="12" t="s">
        <v>193</v>
      </c>
      <c r="E38" s="307">
        <v>3564</v>
      </c>
      <c r="F38" s="64">
        <v>640000</v>
      </c>
      <c r="G38" s="64">
        <v>7772</v>
      </c>
      <c r="H38" s="300">
        <f t="shared" si="3"/>
        <v>1.214375</v>
      </c>
      <c r="I38" s="300">
        <f t="shared" si="1"/>
        <v>218.0695847362514</v>
      </c>
      <c r="J38" s="64">
        <v>36002</v>
      </c>
    </row>
    <row r="39" spans="1:10" ht="15" customHeight="1">
      <c r="A39" s="10"/>
      <c r="B39" s="20">
        <v>70021</v>
      </c>
      <c r="C39" s="22"/>
      <c r="D39" s="23" t="s">
        <v>111</v>
      </c>
      <c r="E39" s="66">
        <f>SUM(E40:E41)</f>
        <v>577601</v>
      </c>
      <c r="F39" s="66">
        <f>SUM(F40:F41)</f>
        <v>988269</v>
      </c>
      <c r="G39" s="66">
        <f>SUM(G40:G41)</f>
        <v>475226</v>
      </c>
      <c r="H39" s="300">
        <f t="shared" si="3"/>
        <v>48.08670513797357</v>
      </c>
      <c r="I39" s="300">
        <f t="shared" si="1"/>
        <v>82.2758270847869</v>
      </c>
      <c r="J39" s="66">
        <f>SUM(J40:J41)</f>
        <v>105934</v>
      </c>
    </row>
    <row r="40" spans="1:10" ht="15" customHeight="1">
      <c r="A40" s="10"/>
      <c r="B40" s="11"/>
      <c r="C40" s="26">
        <v>4270</v>
      </c>
      <c r="D40" s="27" t="s">
        <v>110</v>
      </c>
      <c r="E40" s="109">
        <v>82360</v>
      </c>
      <c r="F40" s="64">
        <v>260402</v>
      </c>
      <c r="G40" s="64">
        <v>127017</v>
      </c>
      <c r="H40" s="300">
        <f t="shared" si="3"/>
        <v>48.777275136135664</v>
      </c>
      <c r="I40" s="300">
        <f t="shared" si="1"/>
        <v>154.22170956775133</v>
      </c>
      <c r="J40" s="64">
        <v>44283</v>
      </c>
    </row>
    <row r="41" spans="1:10" ht="15" customHeight="1" thickBot="1">
      <c r="A41" s="16"/>
      <c r="B41" s="17"/>
      <c r="C41" s="24">
        <v>4300</v>
      </c>
      <c r="D41" s="25" t="s">
        <v>107</v>
      </c>
      <c r="E41" s="120">
        <v>495241</v>
      </c>
      <c r="F41" s="68">
        <v>727867</v>
      </c>
      <c r="G41" s="68">
        <v>348209</v>
      </c>
      <c r="H41" s="301">
        <f t="shared" si="3"/>
        <v>47.83964652883013</v>
      </c>
      <c r="I41" s="301">
        <f t="shared" si="1"/>
        <v>70.31102029113099</v>
      </c>
      <c r="J41" s="370">
        <v>61651</v>
      </c>
    </row>
    <row r="42" spans="1:10" ht="15" customHeight="1" thickBot="1">
      <c r="A42" s="227">
        <v>710</v>
      </c>
      <c r="B42" s="233"/>
      <c r="C42" s="234"/>
      <c r="D42" s="232" t="s">
        <v>77</v>
      </c>
      <c r="E42" s="230">
        <f>SUM(E43+E45)</f>
        <v>26650</v>
      </c>
      <c r="F42" s="230">
        <f>SUM(F43+F45)</f>
        <v>353500</v>
      </c>
      <c r="G42" s="266">
        <f>SUM(G43+G45)</f>
        <v>12120</v>
      </c>
      <c r="H42" s="305">
        <f t="shared" si="3"/>
        <v>3.428571428571429</v>
      </c>
      <c r="I42" s="324">
        <f t="shared" si="1"/>
        <v>45.47842401500938</v>
      </c>
      <c r="J42" s="230">
        <f>SUM(J43+J45)</f>
        <v>0</v>
      </c>
    </row>
    <row r="43" spans="1:10" ht="15" customHeight="1">
      <c r="A43" s="38"/>
      <c r="B43" s="34">
        <v>71004</v>
      </c>
      <c r="C43" s="39"/>
      <c r="D43" s="36" t="s">
        <v>85</v>
      </c>
      <c r="E43" s="71">
        <f>SUM(E44)</f>
        <v>26650</v>
      </c>
      <c r="F43" s="71">
        <f>SUM(F44)</f>
        <v>352500</v>
      </c>
      <c r="G43" s="71">
        <f>SUM(G44)</f>
        <v>11120</v>
      </c>
      <c r="H43" s="303">
        <f t="shared" si="3"/>
        <v>3.1546099290780143</v>
      </c>
      <c r="I43" s="303">
        <f t="shared" si="1"/>
        <v>41.726078799249535</v>
      </c>
      <c r="J43" s="71">
        <f>SUM(J44)</f>
        <v>0</v>
      </c>
    </row>
    <row r="44" spans="1:10" ht="15" customHeight="1">
      <c r="A44" s="10"/>
      <c r="B44" s="11"/>
      <c r="C44" s="26">
        <v>4300</v>
      </c>
      <c r="D44" s="27" t="s">
        <v>107</v>
      </c>
      <c r="E44" s="109">
        <v>26650</v>
      </c>
      <c r="F44" s="64">
        <v>352500</v>
      </c>
      <c r="G44" s="64">
        <v>11120</v>
      </c>
      <c r="H44" s="300">
        <f t="shared" si="3"/>
        <v>3.1546099290780143</v>
      </c>
      <c r="I44" s="300">
        <f t="shared" si="1"/>
        <v>41.726078799249535</v>
      </c>
      <c r="J44" s="1"/>
    </row>
    <row r="45" spans="1:10" ht="15" customHeight="1">
      <c r="A45" s="10"/>
      <c r="B45" s="91">
        <v>71035</v>
      </c>
      <c r="C45" s="235"/>
      <c r="D45" s="106" t="s">
        <v>138</v>
      </c>
      <c r="E45" s="133"/>
      <c r="F45" s="66">
        <f>SUM(F46)</f>
        <v>1000</v>
      </c>
      <c r="G45" s="66">
        <f>SUM(G46)</f>
        <v>1000</v>
      </c>
      <c r="H45" s="300">
        <f t="shared" si="3"/>
        <v>100</v>
      </c>
      <c r="I45" s="300"/>
      <c r="J45" s="66">
        <f>SUM(J46)</f>
        <v>0</v>
      </c>
    </row>
    <row r="46" spans="1:10" ht="15" customHeight="1" thickBot="1">
      <c r="A46" s="16"/>
      <c r="B46" s="17"/>
      <c r="C46" s="24">
        <v>4300</v>
      </c>
      <c r="D46" s="25" t="s">
        <v>107</v>
      </c>
      <c r="E46" s="120"/>
      <c r="F46" s="68">
        <v>1000</v>
      </c>
      <c r="G46" s="68">
        <v>1000</v>
      </c>
      <c r="H46" s="301">
        <f t="shared" si="3"/>
        <v>100</v>
      </c>
      <c r="I46" s="301"/>
      <c r="J46" s="352"/>
    </row>
    <row r="47" spans="1:10" ht="15" customHeight="1" thickBot="1">
      <c r="A47" s="227">
        <v>750</v>
      </c>
      <c r="B47" s="228"/>
      <c r="C47" s="231"/>
      <c r="D47" s="232" t="s">
        <v>42</v>
      </c>
      <c r="E47" s="230">
        <f>SUM(E48+E58+E64+E84)</f>
        <v>2385925</v>
      </c>
      <c r="F47" s="230">
        <f>SUM(F48+F58+F64+F84)</f>
        <v>5727479</v>
      </c>
      <c r="G47" s="266">
        <f>SUM(G48+G58+G64+G84)</f>
        <v>2593302</v>
      </c>
      <c r="H47" s="305">
        <f t="shared" si="3"/>
        <v>45.278245454937505</v>
      </c>
      <c r="I47" s="324">
        <f t="shared" si="1"/>
        <v>108.69168142334733</v>
      </c>
      <c r="J47" s="230">
        <f>SUM(J48+J58+J64+J84)</f>
        <v>153167</v>
      </c>
    </row>
    <row r="48" spans="1:10" ht="15" customHeight="1">
      <c r="A48" s="38"/>
      <c r="B48" s="34">
        <v>75011</v>
      </c>
      <c r="C48" s="39"/>
      <c r="D48" s="36" t="s">
        <v>86</v>
      </c>
      <c r="E48" s="71">
        <f>SUM(E49:E57)</f>
        <v>182226</v>
      </c>
      <c r="F48" s="71">
        <f>SUM(F49:F57)</f>
        <v>342110</v>
      </c>
      <c r="G48" s="71">
        <f>SUM(G49:G57)</f>
        <v>205440</v>
      </c>
      <c r="H48" s="303">
        <f t="shared" si="3"/>
        <v>60.0508608342346</v>
      </c>
      <c r="I48" s="303">
        <f t="shared" si="1"/>
        <v>112.73912614006782</v>
      </c>
      <c r="J48" s="71">
        <f>SUM(J49:J57)</f>
        <v>11013</v>
      </c>
    </row>
    <row r="49" spans="1:10" ht="15" customHeight="1">
      <c r="A49" s="10"/>
      <c r="B49" s="11"/>
      <c r="C49" s="18">
        <v>4010</v>
      </c>
      <c r="D49" s="12" t="s">
        <v>109</v>
      </c>
      <c r="E49" s="307">
        <v>108785</v>
      </c>
      <c r="F49" s="64">
        <v>240627</v>
      </c>
      <c r="G49" s="64">
        <v>133546</v>
      </c>
      <c r="H49" s="300">
        <f t="shared" si="3"/>
        <v>55.499175071791605</v>
      </c>
      <c r="I49" s="300">
        <f t="shared" si="1"/>
        <v>122.76141012088064</v>
      </c>
      <c r="J49" s="64">
        <v>6636</v>
      </c>
    </row>
    <row r="50" spans="1:10" ht="15" customHeight="1">
      <c r="A50" s="10"/>
      <c r="B50" s="11"/>
      <c r="C50" s="18">
        <v>4040</v>
      </c>
      <c r="D50" s="12" t="s">
        <v>112</v>
      </c>
      <c r="E50" s="307">
        <v>17144</v>
      </c>
      <c r="F50" s="64">
        <v>18230</v>
      </c>
      <c r="G50" s="64">
        <v>17876</v>
      </c>
      <c r="H50" s="300">
        <f t="shared" si="3"/>
        <v>98.05814591332968</v>
      </c>
      <c r="I50" s="300">
        <f t="shared" si="1"/>
        <v>104.26971535230985</v>
      </c>
      <c r="J50" s="64"/>
    </row>
    <row r="51" spans="1:10" ht="15" customHeight="1">
      <c r="A51" s="10"/>
      <c r="B51" s="11"/>
      <c r="C51" s="18">
        <v>4110</v>
      </c>
      <c r="D51" s="12" t="s">
        <v>29</v>
      </c>
      <c r="E51" s="307">
        <v>21602</v>
      </c>
      <c r="F51" s="64">
        <v>44601</v>
      </c>
      <c r="G51" s="64">
        <v>22713</v>
      </c>
      <c r="H51" s="300">
        <f t="shared" si="3"/>
        <v>50.92486715544494</v>
      </c>
      <c r="I51" s="300">
        <f t="shared" si="1"/>
        <v>105.14304231089714</v>
      </c>
      <c r="J51" s="64">
        <v>3567</v>
      </c>
    </row>
    <row r="52" spans="1:10" ht="15" customHeight="1">
      <c r="A52" s="10"/>
      <c r="B52" s="11"/>
      <c r="C52" s="18">
        <v>4120</v>
      </c>
      <c r="D52" s="12" t="s">
        <v>27</v>
      </c>
      <c r="E52" s="307">
        <v>3056</v>
      </c>
      <c r="F52" s="64">
        <v>6342</v>
      </c>
      <c r="G52" s="64">
        <v>3240</v>
      </c>
      <c r="H52" s="300">
        <f t="shared" si="3"/>
        <v>51.087984862819305</v>
      </c>
      <c r="I52" s="300">
        <f t="shared" si="1"/>
        <v>106.02094240837697</v>
      </c>
      <c r="J52" s="64">
        <v>507</v>
      </c>
    </row>
    <row r="53" spans="1:10" ht="15" customHeight="1">
      <c r="A53" s="10"/>
      <c r="B53" s="11"/>
      <c r="C53" s="18">
        <v>4210</v>
      </c>
      <c r="D53" s="12" t="s">
        <v>105</v>
      </c>
      <c r="E53" s="307">
        <v>14845</v>
      </c>
      <c r="F53" s="64">
        <v>14434</v>
      </c>
      <c r="G53" s="64">
        <v>14325</v>
      </c>
      <c r="H53" s="300">
        <f t="shared" si="3"/>
        <v>99.24483857558542</v>
      </c>
      <c r="I53" s="300">
        <f t="shared" si="1"/>
        <v>96.497137083193</v>
      </c>
      <c r="J53" s="64"/>
    </row>
    <row r="54" spans="1:10" ht="15" customHeight="1">
      <c r="A54" s="10"/>
      <c r="B54" s="11"/>
      <c r="C54" s="26">
        <v>4270</v>
      </c>
      <c r="D54" s="27" t="s">
        <v>110</v>
      </c>
      <c r="E54" s="307">
        <v>814</v>
      </c>
      <c r="F54" s="64"/>
      <c r="G54" s="64"/>
      <c r="H54" s="300"/>
      <c r="I54" s="300">
        <f t="shared" si="1"/>
        <v>0</v>
      </c>
      <c r="J54" s="64"/>
    </row>
    <row r="55" spans="1:10" ht="15" customHeight="1">
      <c r="A55" s="10"/>
      <c r="B55" s="11"/>
      <c r="C55" s="18">
        <v>4300</v>
      </c>
      <c r="D55" s="12" t="s">
        <v>107</v>
      </c>
      <c r="E55" s="307">
        <v>10481</v>
      </c>
      <c r="F55" s="64">
        <v>10510</v>
      </c>
      <c r="G55" s="64">
        <v>7502</v>
      </c>
      <c r="H55" s="300">
        <f t="shared" si="3"/>
        <v>71.37963843958136</v>
      </c>
      <c r="I55" s="300">
        <f t="shared" si="1"/>
        <v>71.57713958591737</v>
      </c>
      <c r="J55" s="64">
        <v>265</v>
      </c>
    </row>
    <row r="56" spans="1:10" ht="15" customHeight="1">
      <c r="A56" s="10"/>
      <c r="B56" s="11"/>
      <c r="C56" s="18">
        <v>4410</v>
      </c>
      <c r="D56" s="12" t="s">
        <v>20</v>
      </c>
      <c r="E56" s="307">
        <v>87</v>
      </c>
      <c r="F56" s="64">
        <v>1800</v>
      </c>
      <c r="G56" s="64">
        <v>672</v>
      </c>
      <c r="H56" s="300">
        <f t="shared" si="3"/>
        <v>37.333333333333336</v>
      </c>
      <c r="I56" s="300">
        <f t="shared" si="1"/>
        <v>772.4137931034483</v>
      </c>
      <c r="J56" s="64">
        <v>38</v>
      </c>
    </row>
    <row r="57" spans="1:10" ht="15" customHeight="1">
      <c r="A57" s="10"/>
      <c r="B57" s="11"/>
      <c r="C57" s="18">
        <v>4440</v>
      </c>
      <c r="D57" s="12" t="s">
        <v>28</v>
      </c>
      <c r="E57" s="307">
        <v>5412</v>
      </c>
      <c r="F57" s="64">
        <v>5566</v>
      </c>
      <c r="G57" s="64">
        <v>5566</v>
      </c>
      <c r="H57" s="300">
        <f t="shared" si="3"/>
        <v>100</v>
      </c>
      <c r="I57" s="300">
        <f t="shared" si="1"/>
        <v>102.84552845528457</v>
      </c>
      <c r="J57" s="64"/>
    </row>
    <row r="58" spans="1:10" ht="15" customHeight="1">
      <c r="A58" s="10"/>
      <c r="B58" s="20">
        <v>75022</v>
      </c>
      <c r="C58" s="22"/>
      <c r="D58" s="21" t="s">
        <v>194</v>
      </c>
      <c r="E58" s="308">
        <f>SUM(E59:E63)</f>
        <v>103532</v>
      </c>
      <c r="F58" s="66">
        <f>SUM(F60:F62)</f>
        <v>235900</v>
      </c>
      <c r="G58" s="66">
        <f>SUM(G60:G62)</f>
        <v>125953</v>
      </c>
      <c r="H58" s="304">
        <f t="shared" si="3"/>
        <v>53.39253921153031</v>
      </c>
      <c r="I58" s="304">
        <f t="shared" si="1"/>
        <v>121.65610632461461</v>
      </c>
      <c r="J58" s="66">
        <f>SUM(J60:J62)</f>
        <v>1070</v>
      </c>
    </row>
    <row r="59" spans="1:10" ht="15" customHeight="1">
      <c r="A59" s="10"/>
      <c r="B59" s="20"/>
      <c r="C59" s="18">
        <v>3020</v>
      </c>
      <c r="D59" s="12" t="s">
        <v>137</v>
      </c>
      <c r="E59" s="307">
        <v>1262</v>
      </c>
      <c r="F59" s="64"/>
      <c r="G59" s="64"/>
      <c r="H59" s="300"/>
      <c r="I59" s="300">
        <f t="shared" si="1"/>
        <v>0</v>
      </c>
      <c r="J59" s="64"/>
    </row>
    <row r="60" spans="1:10" ht="15" customHeight="1">
      <c r="A60" s="10"/>
      <c r="B60" s="11"/>
      <c r="C60" s="18">
        <v>3030</v>
      </c>
      <c r="D60" s="12" t="s">
        <v>115</v>
      </c>
      <c r="E60" s="307">
        <v>86105</v>
      </c>
      <c r="F60" s="64">
        <v>226000</v>
      </c>
      <c r="G60" s="64">
        <v>121310</v>
      </c>
      <c r="H60" s="300">
        <f t="shared" si="3"/>
        <v>53.676991150442475</v>
      </c>
      <c r="I60" s="300">
        <f t="shared" si="1"/>
        <v>140.88612740258986</v>
      </c>
      <c r="J60" s="64"/>
    </row>
    <row r="61" spans="1:10" ht="15" customHeight="1">
      <c r="A61" s="10"/>
      <c r="B61" s="11"/>
      <c r="C61" s="18">
        <v>4210</v>
      </c>
      <c r="D61" s="12" t="s">
        <v>105</v>
      </c>
      <c r="E61" s="307">
        <v>1661</v>
      </c>
      <c r="F61" s="64">
        <v>4000</v>
      </c>
      <c r="G61" s="64">
        <v>2173</v>
      </c>
      <c r="H61" s="300">
        <f t="shared" si="3"/>
        <v>54.325</v>
      </c>
      <c r="I61" s="300">
        <f t="shared" si="1"/>
        <v>130.8248043347381</v>
      </c>
      <c r="J61" s="64">
        <v>1070</v>
      </c>
    </row>
    <row r="62" spans="1:10" ht="15" customHeight="1">
      <c r="A62" s="10"/>
      <c r="B62" s="11"/>
      <c r="C62" s="18">
        <v>4300</v>
      </c>
      <c r="D62" s="12" t="s">
        <v>107</v>
      </c>
      <c r="E62" s="307">
        <v>14257</v>
      </c>
      <c r="F62" s="64">
        <v>5900</v>
      </c>
      <c r="G62" s="64">
        <v>2470</v>
      </c>
      <c r="H62" s="300">
        <f t="shared" si="3"/>
        <v>41.86440677966102</v>
      </c>
      <c r="I62" s="300">
        <f t="shared" si="1"/>
        <v>17.324822894016975</v>
      </c>
      <c r="J62" s="64"/>
    </row>
    <row r="63" spans="1:10" ht="15" customHeight="1">
      <c r="A63" s="10"/>
      <c r="B63" s="11"/>
      <c r="C63" s="18">
        <v>4410</v>
      </c>
      <c r="D63" s="12" t="s">
        <v>20</v>
      </c>
      <c r="E63" s="307">
        <v>247</v>
      </c>
      <c r="F63" s="64"/>
      <c r="G63" s="64"/>
      <c r="H63" s="300"/>
      <c r="I63" s="300">
        <f t="shared" si="1"/>
        <v>0</v>
      </c>
      <c r="J63" s="64"/>
    </row>
    <row r="64" spans="1:10" ht="15" customHeight="1">
      <c r="A64" s="10"/>
      <c r="B64" s="20">
        <v>75023</v>
      </c>
      <c r="C64" s="22"/>
      <c r="D64" s="21" t="s">
        <v>45</v>
      </c>
      <c r="E64" s="66">
        <f>SUM(E65:E83)</f>
        <v>1989549</v>
      </c>
      <c r="F64" s="66">
        <f>SUM(F65:F83)</f>
        <v>4852308</v>
      </c>
      <c r="G64" s="66">
        <f>SUM(G65:G83)</f>
        <v>2120697</v>
      </c>
      <c r="H64" s="304">
        <f t="shared" si="3"/>
        <v>43.70491320831242</v>
      </c>
      <c r="I64" s="304">
        <f t="shared" si="1"/>
        <v>106.59184568965128</v>
      </c>
      <c r="J64" s="66">
        <f>SUM(J65:J83)</f>
        <v>124367</v>
      </c>
    </row>
    <row r="65" spans="1:10" ht="15" customHeight="1">
      <c r="A65" s="10"/>
      <c r="B65" s="11"/>
      <c r="C65" s="18">
        <v>3020</v>
      </c>
      <c r="D65" s="12" t="s">
        <v>114</v>
      </c>
      <c r="E65" s="307">
        <v>1023</v>
      </c>
      <c r="F65" s="64">
        <v>1200</v>
      </c>
      <c r="G65" s="64">
        <v>987</v>
      </c>
      <c r="H65" s="300">
        <f t="shared" si="3"/>
        <v>82.25</v>
      </c>
      <c r="I65" s="300">
        <f t="shared" si="1"/>
        <v>96.48093841642229</v>
      </c>
      <c r="J65" s="64"/>
    </row>
    <row r="66" spans="1:10" ht="15" customHeight="1">
      <c r="A66" s="10"/>
      <c r="B66" s="11"/>
      <c r="C66" s="18">
        <v>3030</v>
      </c>
      <c r="D66" s="12" t="s">
        <v>115</v>
      </c>
      <c r="E66" s="307"/>
      <c r="F66" s="64">
        <v>2000</v>
      </c>
      <c r="G66" s="64">
        <v>595</v>
      </c>
      <c r="H66" s="300">
        <f t="shared" si="3"/>
        <v>29.75</v>
      </c>
      <c r="I66" s="300"/>
      <c r="J66" s="64"/>
    </row>
    <row r="67" spans="1:10" ht="15" customHeight="1">
      <c r="A67" s="10"/>
      <c r="B67" s="11"/>
      <c r="C67" s="18">
        <v>4010</v>
      </c>
      <c r="D67" s="12" t="s">
        <v>109</v>
      </c>
      <c r="E67" s="307">
        <v>1099430</v>
      </c>
      <c r="F67" s="64">
        <v>2486137</v>
      </c>
      <c r="G67" s="64">
        <v>1224525</v>
      </c>
      <c r="H67" s="300">
        <f t="shared" si="3"/>
        <v>49.25412396822862</v>
      </c>
      <c r="I67" s="300">
        <f t="shared" si="1"/>
        <v>111.37816868741075</v>
      </c>
      <c r="J67" s="64">
        <v>68740</v>
      </c>
    </row>
    <row r="68" spans="1:10" ht="15" customHeight="1">
      <c r="A68" s="10"/>
      <c r="B68" s="11"/>
      <c r="C68" s="18">
        <v>4040</v>
      </c>
      <c r="D68" s="12" t="s">
        <v>112</v>
      </c>
      <c r="E68" s="307">
        <v>176633</v>
      </c>
      <c r="F68" s="64">
        <v>190000</v>
      </c>
      <c r="G68" s="64">
        <v>182293</v>
      </c>
      <c r="H68" s="300">
        <f t="shared" si="3"/>
        <v>95.94368421052631</v>
      </c>
      <c r="I68" s="300">
        <f t="shared" si="1"/>
        <v>103.20438423171208</v>
      </c>
      <c r="J68" s="64"/>
    </row>
    <row r="69" spans="1:10" ht="15" customHeight="1">
      <c r="A69" s="10"/>
      <c r="B69" s="11"/>
      <c r="C69" s="18">
        <v>4110</v>
      </c>
      <c r="D69" s="12" t="s">
        <v>29</v>
      </c>
      <c r="E69" s="307">
        <v>207674</v>
      </c>
      <c r="F69" s="64">
        <v>461098</v>
      </c>
      <c r="G69" s="64">
        <v>215684</v>
      </c>
      <c r="H69" s="300">
        <f t="shared" si="3"/>
        <v>46.77617339480978</v>
      </c>
      <c r="I69" s="300">
        <f t="shared" si="1"/>
        <v>103.85700665466067</v>
      </c>
      <c r="J69" s="64">
        <v>34773</v>
      </c>
    </row>
    <row r="70" spans="1:10" ht="15" customHeight="1">
      <c r="A70" s="10"/>
      <c r="B70" s="11"/>
      <c r="C70" s="18">
        <v>4120</v>
      </c>
      <c r="D70" s="12" t="s">
        <v>27</v>
      </c>
      <c r="E70" s="307">
        <v>29949</v>
      </c>
      <c r="F70" s="64">
        <v>65565</v>
      </c>
      <c r="G70" s="64">
        <v>32075</v>
      </c>
      <c r="H70" s="300">
        <f t="shared" si="3"/>
        <v>48.920918172805614</v>
      </c>
      <c r="I70" s="300">
        <f t="shared" si="1"/>
        <v>107.09873451534276</v>
      </c>
      <c r="J70" s="64">
        <v>4980</v>
      </c>
    </row>
    <row r="71" spans="1:10" ht="15" customHeight="1">
      <c r="A71" s="10"/>
      <c r="B71" s="11"/>
      <c r="C71" s="18">
        <v>4140</v>
      </c>
      <c r="D71" s="12" t="s">
        <v>116</v>
      </c>
      <c r="E71" s="307">
        <v>3913</v>
      </c>
      <c r="F71" s="64">
        <v>8500</v>
      </c>
      <c r="G71" s="64">
        <v>1382</v>
      </c>
      <c r="H71" s="300">
        <f t="shared" si="3"/>
        <v>16.258823529411764</v>
      </c>
      <c r="I71" s="300">
        <f t="shared" si="1"/>
        <v>35.31817020189113</v>
      </c>
      <c r="J71" s="64"/>
    </row>
    <row r="72" spans="1:10" ht="15" customHeight="1">
      <c r="A72" s="10"/>
      <c r="B72" s="11"/>
      <c r="C72" s="18">
        <v>4210</v>
      </c>
      <c r="D72" s="12" t="s">
        <v>105</v>
      </c>
      <c r="E72" s="307">
        <v>138523</v>
      </c>
      <c r="F72" s="64">
        <v>324007</v>
      </c>
      <c r="G72" s="64">
        <v>132653</v>
      </c>
      <c r="H72" s="300">
        <f t="shared" si="3"/>
        <v>40.94139941421019</v>
      </c>
      <c r="I72" s="300">
        <f t="shared" si="1"/>
        <v>95.76243656288126</v>
      </c>
      <c r="J72" s="64">
        <v>7010</v>
      </c>
    </row>
    <row r="73" spans="1:10" ht="15" customHeight="1">
      <c r="A73" s="10"/>
      <c r="B73" s="11"/>
      <c r="C73" s="18">
        <v>4260</v>
      </c>
      <c r="D73" s="12" t="s">
        <v>113</v>
      </c>
      <c r="E73" s="307">
        <v>15695</v>
      </c>
      <c r="F73" s="64">
        <v>31770</v>
      </c>
      <c r="G73" s="64">
        <v>14537</v>
      </c>
      <c r="H73" s="300">
        <f t="shared" si="3"/>
        <v>45.757003462385896</v>
      </c>
      <c r="I73" s="300">
        <f aca="true" t="shared" si="4" ref="I73:I137">(G73/E73)*100</f>
        <v>92.6218540936604</v>
      </c>
      <c r="J73" s="64">
        <v>2292</v>
      </c>
    </row>
    <row r="74" spans="1:10" ht="15" customHeight="1">
      <c r="A74" s="10"/>
      <c r="B74" s="11"/>
      <c r="C74" s="18">
        <v>4270</v>
      </c>
      <c r="D74" s="12" t="s">
        <v>110</v>
      </c>
      <c r="E74" s="307">
        <v>16709</v>
      </c>
      <c r="F74" s="64">
        <v>195000</v>
      </c>
      <c r="G74" s="64">
        <v>8962</v>
      </c>
      <c r="H74" s="300">
        <f t="shared" si="3"/>
        <v>4.595897435897435</v>
      </c>
      <c r="I74" s="300">
        <f t="shared" si="4"/>
        <v>53.63576515650248</v>
      </c>
      <c r="J74" s="64">
        <v>678</v>
      </c>
    </row>
    <row r="75" spans="1:10" ht="15" customHeight="1">
      <c r="A75" s="10"/>
      <c r="B75" s="11"/>
      <c r="C75" s="18">
        <v>4300</v>
      </c>
      <c r="D75" s="12" t="s">
        <v>107</v>
      </c>
      <c r="E75" s="307">
        <v>136870</v>
      </c>
      <c r="F75" s="64">
        <v>296425</v>
      </c>
      <c r="G75" s="64">
        <v>119917</v>
      </c>
      <c r="H75" s="300">
        <f t="shared" si="3"/>
        <v>40.4544151134351</v>
      </c>
      <c r="I75" s="300">
        <f t="shared" si="4"/>
        <v>87.6137941112004</v>
      </c>
      <c r="J75" s="64">
        <v>5371</v>
      </c>
    </row>
    <row r="76" spans="1:10" ht="15" customHeight="1">
      <c r="A76" s="10"/>
      <c r="B76" s="11"/>
      <c r="C76" s="18">
        <v>4410</v>
      </c>
      <c r="D76" s="12" t="s">
        <v>20</v>
      </c>
      <c r="E76" s="307">
        <v>20381</v>
      </c>
      <c r="F76" s="64">
        <v>38500</v>
      </c>
      <c r="G76" s="64">
        <v>19864</v>
      </c>
      <c r="H76" s="300">
        <f t="shared" si="3"/>
        <v>51.59480519480519</v>
      </c>
      <c r="I76" s="300">
        <f t="shared" si="4"/>
        <v>97.46332368382316</v>
      </c>
      <c r="J76" s="64">
        <v>523</v>
      </c>
    </row>
    <row r="77" spans="1:10" ht="15" customHeight="1">
      <c r="A77" s="10"/>
      <c r="B77" s="11"/>
      <c r="C77" s="18">
        <v>4430</v>
      </c>
      <c r="D77" s="12" t="s">
        <v>21</v>
      </c>
      <c r="E77" s="307">
        <v>2011</v>
      </c>
      <c r="F77" s="64">
        <v>8000</v>
      </c>
      <c r="G77" s="64">
        <v>7324</v>
      </c>
      <c r="H77" s="300">
        <f t="shared" si="3"/>
        <v>91.55</v>
      </c>
      <c r="I77" s="300">
        <f t="shared" si="4"/>
        <v>364.19691695673794</v>
      </c>
      <c r="J77" s="64"/>
    </row>
    <row r="78" spans="1:10" ht="15" customHeight="1">
      <c r="A78" s="10"/>
      <c r="B78" s="11"/>
      <c r="C78" s="18">
        <v>4440</v>
      </c>
      <c r="D78" s="12" t="s">
        <v>28</v>
      </c>
      <c r="E78" s="307">
        <v>34907</v>
      </c>
      <c r="F78" s="64">
        <v>57046</v>
      </c>
      <c r="G78" s="64">
        <v>39654</v>
      </c>
      <c r="H78" s="300">
        <f t="shared" si="3"/>
        <v>69.5123233881429</v>
      </c>
      <c r="I78" s="300">
        <f t="shared" si="4"/>
        <v>113.59899160626807</v>
      </c>
      <c r="J78" s="64"/>
    </row>
    <row r="79" spans="1:10" ht="15" customHeight="1">
      <c r="A79" s="10"/>
      <c r="B79" s="11"/>
      <c r="C79" s="18">
        <v>4530</v>
      </c>
      <c r="D79" s="12" t="s">
        <v>18</v>
      </c>
      <c r="E79" s="307">
        <v>82827</v>
      </c>
      <c r="F79" s="64">
        <v>181660</v>
      </c>
      <c r="G79" s="64">
        <v>84320</v>
      </c>
      <c r="H79" s="300">
        <f t="shared" si="3"/>
        <v>46.41638225255973</v>
      </c>
      <c r="I79" s="300">
        <f t="shared" si="4"/>
        <v>101.80255230782234</v>
      </c>
      <c r="J79" s="64"/>
    </row>
    <row r="80" spans="1:10" ht="15" customHeight="1">
      <c r="A80" s="10"/>
      <c r="B80" s="11"/>
      <c r="C80" s="18">
        <v>4580</v>
      </c>
      <c r="D80" s="12" t="s">
        <v>69</v>
      </c>
      <c r="E80" s="307"/>
      <c r="F80" s="64"/>
      <c r="G80" s="64">
        <v>2</v>
      </c>
      <c r="H80" s="300"/>
      <c r="I80" s="300"/>
      <c r="J80" s="64"/>
    </row>
    <row r="81" spans="1:10" ht="15" customHeight="1">
      <c r="A81" s="10"/>
      <c r="B81" s="11"/>
      <c r="C81" s="18">
        <v>4610</v>
      </c>
      <c r="D81" s="12" t="s">
        <v>117</v>
      </c>
      <c r="E81" s="307"/>
      <c r="F81" s="64">
        <v>400</v>
      </c>
      <c r="G81" s="64"/>
      <c r="H81" s="300">
        <f t="shared" si="3"/>
        <v>0</v>
      </c>
      <c r="I81" s="300"/>
      <c r="J81" s="64"/>
    </row>
    <row r="82" spans="1:10" ht="15" customHeight="1">
      <c r="A82" s="10"/>
      <c r="B82" s="11"/>
      <c r="C82" s="18">
        <v>6050</v>
      </c>
      <c r="D82" s="12" t="s">
        <v>174</v>
      </c>
      <c r="E82" s="307"/>
      <c r="F82" s="64">
        <v>365000</v>
      </c>
      <c r="G82" s="64">
        <v>250</v>
      </c>
      <c r="H82" s="300">
        <f t="shared" si="3"/>
        <v>0.0684931506849315</v>
      </c>
      <c r="I82" s="300"/>
      <c r="J82" s="64"/>
    </row>
    <row r="83" spans="1:10" ht="15" customHeight="1">
      <c r="A83" s="10"/>
      <c r="B83" s="11"/>
      <c r="C83" s="18">
        <v>6060</v>
      </c>
      <c r="D83" s="12" t="s">
        <v>195</v>
      </c>
      <c r="E83" s="307">
        <v>23004</v>
      </c>
      <c r="F83" s="64">
        <v>140000</v>
      </c>
      <c r="G83" s="64">
        <v>35673</v>
      </c>
      <c r="H83" s="300">
        <f t="shared" si="3"/>
        <v>25.480714285714285</v>
      </c>
      <c r="I83" s="300">
        <f t="shared" si="4"/>
        <v>155.07303077725615</v>
      </c>
      <c r="J83" s="64"/>
    </row>
    <row r="84" spans="1:10" ht="15" customHeight="1">
      <c r="A84" s="10"/>
      <c r="B84" s="20">
        <v>75095</v>
      </c>
      <c r="C84" s="22"/>
      <c r="D84" s="23" t="s">
        <v>88</v>
      </c>
      <c r="E84" s="66">
        <f>SUM(E85:E90)</f>
        <v>110618</v>
      </c>
      <c r="F84" s="66">
        <f>SUM(F85:F90)</f>
        <v>297161</v>
      </c>
      <c r="G84" s="66">
        <f>SUM(G85:G90)</f>
        <v>141212</v>
      </c>
      <c r="H84" s="304">
        <f t="shared" si="3"/>
        <v>47.520367746777</v>
      </c>
      <c r="I84" s="304">
        <f t="shared" si="4"/>
        <v>127.65734328951888</v>
      </c>
      <c r="J84" s="66">
        <f>SUM(J85:J90)</f>
        <v>16717</v>
      </c>
    </row>
    <row r="85" spans="1:10" ht="15" customHeight="1">
      <c r="A85" s="10"/>
      <c r="B85" s="20"/>
      <c r="C85" s="18">
        <v>2820</v>
      </c>
      <c r="D85" s="13" t="s">
        <v>295</v>
      </c>
      <c r="E85" s="264">
        <v>4500</v>
      </c>
      <c r="F85" s="64">
        <v>4000</v>
      </c>
      <c r="G85" s="64">
        <v>4000</v>
      </c>
      <c r="H85" s="300"/>
      <c r="I85" s="300">
        <f t="shared" si="4"/>
        <v>88.88888888888889</v>
      </c>
      <c r="J85" s="64"/>
    </row>
    <row r="86" spans="1:10" ht="15" customHeight="1">
      <c r="A86" s="10"/>
      <c r="B86" s="11"/>
      <c r="C86" s="18">
        <v>3020</v>
      </c>
      <c r="D86" s="13" t="s">
        <v>196</v>
      </c>
      <c r="E86" s="264">
        <v>2051</v>
      </c>
      <c r="F86" s="64">
        <v>20000</v>
      </c>
      <c r="G86" s="64">
        <v>3687</v>
      </c>
      <c r="H86" s="300">
        <f t="shared" si="3"/>
        <v>18.435000000000002</v>
      </c>
      <c r="I86" s="300">
        <f t="shared" si="4"/>
        <v>179.76596782057533</v>
      </c>
      <c r="J86" s="64">
        <v>565</v>
      </c>
    </row>
    <row r="87" spans="1:10" ht="15" customHeight="1">
      <c r="A87" s="10"/>
      <c r="B87" s="11"/>
      <c r="C87" s="18">
        <v>3030</v>
      </c>
      <c r="D87" s="12" t="s">
        <v>197</v>
      </c>
      <c r="E87" s="307">
        <v>928</v>
      </c>
      <c r="F87" s="64">
        <v>5000</v>
      </c>
      <c r="G87" s="64"/>
      <c r="H87" s="300">
        <f t="shared" si="3"/>
        <v>0</v>
      </c>
      <c r="I87" s="300">
        <f t="shared" si="4"/>
        <v>0</v>
      </c>
      <c r="J87" s="64"/>
    </row>
    <row r="88" spans="1:10" ht="15" customHeight="1">
      <c r="A88" s="10"/>
      <c r="B88" s="11"/>
      <c r="C88" s="18">
        <v>4210</v>
      </c>
      <c r="D88" s="13" t="s">
        <v>105</v>
      </c>
      <c r="E88" s="264">
        <v>28652</v>
      </c>
      <c r="F88" s="64">
        <v>60787</v>
      </c>
      <c r="G88" s="64">
        <v>26935</v>
      </c>
      <c r="H88" s="300">
        <f t="shared" si="3"/>
        <v>44.310461118331226</v>
      </c>
      <c r="I88" s="300">
        <f t="shared" si="4"/>
        <v>94.00739913444087</v>
      </c>
      <c r="J88" s="64">
        <v>5258</v>
      </c>
    </row>
    <row r="89" spans="1:10" ht="15" customHeight="1">
      <c r="A89" s="10"/>
      <c r="B89" s="11"/>
      <c r="C89" s="26">
        <v>4300</v>
      </c>
      <c r="D89" s="46" t="s">
        <v>107</v>
      </c>
      <c r="E89" s="64">
        <v>71801</v>
      </c>
      <c r="F89" s="64">
        <v>202374</v>
      </c>
      <c r="G89" s="64">
        <v>101590</v>
      </c>
      <c r="H89" s="300">
        <f t="shared" si="3"/>
        <v>50.199136252680674</v>
      </c>
      <c r="I89" s="300">
        <f t="shared" si="4"/>
        <v>141.4882801075194</v>
      </c>
      <c r="J89" s="64">
        <v>10894</v>
      </c>
    </row>
    <row r="90" spans="1:10" ht="15" customHeight="1" thickBot="1">
      <c r="A90" s="16"/>
      <c r="B90" s="17"/>
      <c r="C90" s="24">
        <v>4420</v>
      </c>
      <c r="D90" s="67" t="s">
        <v>30</v>
      </c>
      <c r="E90" s="68">
        <v>2686</v>
      </c>
      <c r="F90" s="68">
        <v>5000</v>
      </c>
      <c r="G90" s="68">
        <v>5000</v>
      </c>
      <c r="H90" s="301">
        <f t="shared" si="3"/>
        <v>100</v>
      </c>
      <c r="I90" s="301">
        <f t="shared" si="4"/>
        <v>186.15040953090096</v>
      </c>
      <c r="J90" s="370"/>
    </row>
    <row r="91" spans="1:10" ht="42.75" customHeight="1" thickBot="1">
      <c r="A91" s="227">
        <v>751</v>
      </c>
      <c r="B91" s="228"/>
      <c r="C91" s="231"/>
      <c r="D91" s="236" t="s">
        <v>127</v>
      </c>
      <c r="E91" s="230">
        <f>SUM(E92+E97)</f>
        <v>72407</v>
      </c>
      <c r="F91" s="230">
        <f>SUM(F92+F103)</f>
        <v>62054</v>
      </c>
      <c r="G91" s="230">
        <f>SUM(G92+G103)</f>
        <v>50893</v>
      </c>
      <c r="H91" s="305">
        <f t="shared" si="3"/>
        <v>82.01405227704902</v>
      </c>
      <c r="I91" s="324">
        <f t="shared" si="4"/>
        <v>70.287403151629</v>
      </c>
      <c r="J91" s="230">
        <f>SUM(J92+J103)</f>
        <v>7405</v>
      </c>
    </row>
    <row r="92" spans="1:10" ht="28.5" customHeight="1">
      <c r="A92" s="38"/>
      <c r="B92" s="34">
        <v>75101</v>
      </c>
      <c r="C92" s="39"/>
      <c r="D92" s="42" t="s">
        <v>89</v>
      </c>
      <c r="E92" s="71">
        <f>SUM(E93:E96)</f>
        <v>1362</v>
      </c>
      <c r="F92" s="71">
        <f>SUM(F93:F96)</f>
        <v>5586</v>
      </c>
      <c r="G92" s="71">
        <f>SUM(G93:G96)</f>
        <v>1369</v>
      </c>
      <c r="H92" s="303">
        <f t="shared" si="3"/>
        <v>24.507697815968495</v>
      </c>
      <c r="I92" s="303">
        <f t="shared" si="4"/>
        <v>100.51395007342143</v>
      </c>
      <c r="J92" s="71">
        <f>SUM(J93:J96)</f>
        <v>1022</v>
      </c>
    </row>
    <row r="93" spans="1:10" ht="15" customHeight="1">
      <c r="A93" s="10"/>
      <c r="B93" s="11"/>
      <c r="C93" s="18">
        <v>4110</v>
      </c>
      <c r="D93" s="14" t="s">
        <v>29</v>
      </c>
      <c r="E93" s="309"/>
      <c r="F93" s="64">
        <v>689</v>
      </c>
      <c r="G93" s="64"/>
      <c r="H93" s="300">
        <f t="shared" si="3"/>
        <v>0</v>
      </c>
      <c r="I93" s="300"/>
      <c r="J93" s="64">
        <v>344</v>
      </c>
    </row>
    <row r="94" spans="1:10" ht="15" customHeight="1">
      <c r="A94" s="10"/>
      <c r="B94" s="11"/>
      <c r="C94" s="18">
        <v>4120</v>
      </c>
      <c r="D94" s="14" t="s">
        <v>27</v>
      </c>
      <c r="E94" s="309"/>
      <c r="F94" s="64">
        <v>98</v>
      </c>
      <c r="G94" s="64"/>
      <c r="H94" s="300">
        <f t="shared" si="3"/>
        <v>0</v>
      </c>
      <c r="I94" s="300"/>
      <c r="J94" s="64">
        <v>49</v>
      </c>
    </row>
    <row r="95" spans="1:10" ht="15" customHeight="1">
      <c r="A95" s="10"/>
      <c r="B95" s="11"/>
      <c r="C95" s="18">
        <v>4210</v>
      </c>
      <c r="D95" s="14" t="s">
        <v>105</v>
      </c>
      <c r="E95" s="309"/>
      <c r="F95" s="64">
        <v>799</v>
      </c>
      <c r="G95" s="64"/>
      <c r="H95" s="300">
        <f t="shared" si="3"/>
        <v>0</v>
      </c>
      <c r="I95" s="300"/>
      <c r="J95" s="64"/>
    </row>
    <row r="96" spans="1:10" ht="15" customHeight="1">
      <c r="A96" s="10"/>
      <c r="B96" s="11"/>
      <c r="C96" s="26">
        <v>4300</v>
      </c>
      <c r="D96" s="75" t="s">
        <v>107</v>
      </c>
      <c r="E96" s="314">
        <v>1362</v>
      </c>
      <c r="F96" s="64">
        <v>4000</v>
      </c>
      <c r="G96" s="64">
        <v>1369</v>
      </c>
      <c r="H96" s="270">
        <f t="shared" si="3"/>
        <v>34.225</v>
      </c>
      <c r="I96" s="300">
        <f t="shared" si="4"/>
        <v>100.51395007342143</v>
      </c>
      <c r="J96" s="64">
        <v>629</v>
      </c>
    </row>
    <row r="97" spans="1:10" ht="15" customHeight="1">
      <c r="A97" s="10"/>
      <c r="B97" s="20">
        <v>75110</v>
      </c>
      <c r="C97" s="28"/>
      <c r="D97" s="136" t="s">
        <v>149</v>
      </c>
      <c r="E97" s="315">
        <f>SUM(E98:E102)</f>
        <v>71045</v>
      </c>
      <c r="F97" s="66"/>
      <c r="G97" s="66"/>
      <c r="H97" s="271"/>
      <c r="I97" s="304">
        <f t="shared" si="4"/>
        <v>0</v>
      </c>
      <c r="J97" s="1"/>
    </row>
    <row r="98" spans="1:10" ht="15" customHeight="1">
      <c r="A98" s="10"/>
      <c r="B98" s="11"/>
      <c r="C98" s="26">
        <v>3020</v>
      </c>
      <c r="D98" s="75" t="s">
        <v>155</v>
      </c>
      <c r="E98" s="314">
        <v>6692</v>
      </c>
      <c r="F98" s="64"/>
      <c r="G98" s="64"/>
      <c r="H98" s="270"/>
      <c r="I98" s="300">
        <f t="shared" si="4"/>
        <v>0</v>
      </c>
      <c r="J98" s="1"/>
    </row>
    <row r="99" spans="1:10" ht="15" customHeight="1">
      <c r="A99" s="10"/>
      <c r="B99" s="11"/>
      <c r="C99" s="26">
        <v>3030</v>
      </c>
      <c r="D99" s="75" t="s">
        <v>156</v>
      </c>
      <c r="E99" s="314">
        <v>54985</v>
      </c>
      <c r="F99" s="64"/>
      <c r="G99" s="64"/>
      <c r="H99" s="270"/>
      <c r="I99" s="300">
        <f t="shared" si="4"/>
        <v>0</v>
      </c>
      <c r="J99" s="1"/>
    </row>
    <row r="100" spans="1:10" ht="15" customHeight="1">
      <c r="A100" s="10"/>
      <c r="B100" s="11"/>
      <c r="C100" s="26">
        <v>4210</v>
      </c>
      <c r="D100" s="75" t="s">
        <v>153</v>
      </c>
      <c r="E100" s="314">
        <v>4701</v>
      </c>
      <c r="F100" s="64"/>
      <c r="G100" s="64"/>
      <c r="H100" s="270"/>
      <c r="I100" s="300">
        <f t="shared" si="4"/>
        <v>0</v>
      </c>
      <c r="J100" s="1"/>
    </row>
    <row r="101" spans="1:10" ht="15" customHeight="1">
      <c r="A101" s="10"/>
      <c r="B101" s="11"/>
      <c r="C101" s="26">
        <v>4300</v>
      </c>
      <c r="D101" s="75" t="s">
        <v>154</v>
      </c>
      <c r="E101" s="314">
        <v>3484</v>
      </c>
      <c r="F101" s="64"/>
      <c r="G101" s="64"/>
      <c r="H101" s="270"/>
      <c r="I101" s="300">
        <f t="shared" si="4"/>
        <v>0</v>
      </c>
      <c r="J101" s="1"/>
    </row>
    <row r="102" spans="1:10" ht="15" customHeight="1">
      <c r="A102" s="10"/>
      <c r="B102" s="11"/>
      <c r="C102" s="26">
        <v>4410</v>
      </c>
      <c r="D102" s="75" t="s">
        <v>157</v>
      </c>
      <c r="E102" s="314">
        <v>1183</v>
      </c>
      <c r="F102" s="64"/>
      <c r="G102" s="64"/>
      <c r="H102" s="270"/>
      <c r="I102" s="300">
        <f t="shared" si="4"/>
        <v>0</v>
      </c>
      <c r="J102" s="1"/>
    </row>
    <row r="103" spans="1:10" ht="15" customHeight="1">
      <c r="A103" s="10"/>
      <c r="B103" s="93">
        <v>75113</v>
      </c>
      <c r="C103" s="102"/>
      <c r="D103" s="281" t="s">
        <v>233</v>
      </c>
      <c r="E103" s="315"/>
      <c r="F103" s="66">
        <f>SUM(F104:F109)</f>
        <v>56468</v>
      </c>
      <c r="G103" s="66">
        <f>SUM(G104:G109)</f>
        <v>49524</v>
      </c>
      <c r="H103" s="271">
        <f aca="true" t="shared" si="5" ref="H103:H109">(G103/F103)*100</f>
        <v>87.70276971027839</v>
      </c>
      <c r="I103" s="300"/>
      <c r="J103" s="66">
        <f>SUM(J104:J109)</f>
        <v>6383</v>
      </c>
    </row>
    <row r="104" spans="1:10" ht="15" customHeight="1">
      <c r="A104" s="10"/>
      <c r="B104" s="93"/>
      <c r="C104" s="316">
        <v>3020</v>
      </c>
      <c r="D104" s="317" t="s">
        <v>239</v>
      </c>
      <c r="E104" s="314"/>
      <c r="F104" s="64">
        <v>6868</v>
      </c>
      <c r="G104" s="64">
        <v>4494</v>
      </c>
      <c r="H104" s="270">
        <f t="shared" si="5"/>
        <v>65.43389633080955</v>
      </c>
      <c r="I104" s="300"/>
      <c r="J104" s="64">
        <v>2374</v>
      </c>
    </row>
    <row r="105" spans="1:10" ht="15" customHeight="1">
      <c r="A105" s="10"/>
      <c r="B105" s="93"/>
      <c r="C105" s="316">
        <v>3030</v>
      </c>
      <c r="D105" s="317" t="s">
        <v>197</v>
      </c>
      <c r="E105" s="314"/>
      <c r="F105" s="64">
        <v>36120</v>
      </c>
      <c r="G105" s="64">
        <v>35560</v>
      </c>
      <c r="H105" s="270">
        <f t="shared" si="5"/>
        <v>98.44961240310077</v>
      </c>
      <c r="I105" s="300"/>
      <c r="J105" s="64"/>
    </row>
    <row r="106" spans="1:10" ht="15" customHeight="1">
      <c r="A106" s="10"/>
      <c r="B106" s="93"/>
      <c r="C106" s="316">
        <v>4110</v>
      </c>
      <c r="D106" s="317" t="s">
        <v>29</v>
      </c>
      <c r="E106" s="314"/>
      <c r="F106" s="64">
        <v>1183</v>
      </c>
      <c r="G106" s="64"/>
      <c r="H106" s="270">
        <f t="shared" si="5"/>
        <v>0</v>
      </c>
      <c r="I106" s="300"/>
      <c r="J106" s="64">
        <v>1183</v>
      </c>
    </row>
    <row r="107" spans="1:10" ht="15" customHeight="1">
      <c r="A107" s="10"/>
      <c r="B107" s="93"/>
      <c r="C107" s="316">
        <v>4120</v>
      </c>
      <c r="D107" s="317" t="s">
        <v>27</v>
      </c>
      <c r="E107" s="314"/>
      <c r="F107" s="64">
        <v>168</v>
      </c>
      <c r="G107" s="64"/>
      <c r="H107" s="270">
        <f t="shared" si="5"/>
        <v>0</v>
      </c>
      <c r="I107" s="300"/>
      <c r="J107" s="64">
        <v>168</v>
      </c>
    </row>
    <row r="108" spans="1:10" ht="15" customHeight="1">
      <c r="A108" s="10"/>
      <c r="B108" s="11"/>
      <c r="C108" s="316">
        <v>4210</v>
      </c>
      <c r="D108" s="14" t="s">
        <v>153</v>
      </c>
      <c r="E108" s="314"/>
      <c r="F108" s="64">
        <v>7843</v>
      </c>
      <c r="G108" s="64">
        <v>5721</v>
      </c>
      <c r="H108" s="270">
        <f t="shared" si="5"/>
        <v>72.9440265204641</v>
      </c>
      <c r="I108" s="300"/>
      <c r="J108" s="64">
        <v>2121</v>
      </c>
    </row>
    <row r="109" spans="1:10" ht="15" customHeight="1" thickBot="1">
      <c r="A109" s="16"/>
      <c r="B109" s="17"/>
      <c r="C109" s="321">
        <v>4300</v>
      </c>
      <c r="D109" s="130" t="s">
        <v>154</v>
      </c>
      <c r="E109" s="322"/>
      <c r="F109" s="68">
        <v>4286</v>
      </c>
      <c r="G109" s="68">
        <v>3749</v>
      </c>
      <c r="H109" s="270">
        <f t="shared" si="5"/>
        <v>87.47083527764815</v>
      </c>
      <c r="I109" s="301"/>
      <c r="J109" s="370">
        <v>537</v>
      </c>
    </row>
    <row r="110" spans="1:10" ht="30" customHeight="1" thickBot="1">
      <c r="A110" s="227">
        <v>754</v>
      </c>
      <c r="B110" s="228"/>
      <c r="C110" s="231"/>
      <c r="D110" s="236" t="s">
        <v>90</v>
      </c>
      <c r="E110" s="230">
        <f>SUM(E111+E122+E125)</f>
        <v>257214</v>
      </c>
      <c r="F110" s="230">
        <f>SUM(F111+F122+F125)</f>
        <v>571688</v>
      </c>
      <c r="G110" s="266">
        <f>SUM(G111+G122+G125)</f>
        <v>306712</v>
      </c>
      <c r="H110" s="305">
        <f aca="true" t="shared" si="6" ref="H110:H181">(G110/F110)*100</f>
        <v>53.650242789773436</v>
      </c>
      <c r="I110" s="324">
        <f t="shared" si="4"/>
        <v>119.24389807708755</v>
      </c>
      <c r="J110" s="230">
        <f>SUM(J111+J122+J125)</f>
        <v>17343</v>
      </c>
    </row>
    <row r="111" spans="1:10" ht="15" customHeight="1">
      <c r="A111" s="38"/>
      <c r="B111" s="34">
        <v>75412</v>
      </c>
      <c r="C111" s="39"/>
      <c r="D111" s="40" t="s">
        <v>6</v>
      </c>
      <c r="E111" s="71">
        <f>SUM(E112:E121)</f>
        <v>87578</v>
      </c>
      <c r="F111" s="71">
        <f>SUM(F112:F121)</f>
        <v>209981</v>
      </c>
      <c r="G111" s="71">
        <f>SUM(G112:G121)</f>
        <v>121606</v>
      </c>
      <c r="H111" s="303">
        <f t="shared" si="6"/>
        <v>57.91285878246127</v>
      </c>
      <c r="I111" s="303">
        <f t="shared" si="4"/>
        <v>138.85450683961727</v>
      </c>
      <c r="J111" s="71">
        <f>SUM(J112:J121)</f>
        <v>4248</v>
      </c>
    </row>
    <row r="112" spans="1:10" ht="15" customHeight="1">
      <c r="A112" s="38"/>
      <c r="B112" s="34"/>
      <c r="C112" s="18">
        <v>2820</v>
      </c>
      <c r="D112" s="13" t="s">
        <v>238</v>
      </c>
      <c r="E112" s="263"/>
      <c r="F112" s="81">
        <v>4100</v>
      </c>
      <c r="G112" s="81">
        <v>4100</v>
      </c>
      <c r="H112" s="299"/>
      <c r="I112" s="300"/>
      <c r="J112" s="64"/>
    </row>
    <row r="113" spans="1:10" ht="15" customHeight="1">
      <c r="A113" s="10"/>
      <c r="B113" s="11"/>
      <c r="C113" s="18">
        <v>3020</v>
      </c>
      <c r="D113" s="13" t="s">
        <v>198</v>
      </c>
      <c r="E113" s="264">
        <v>2972</v>
      </c>
      <c r="F113" s="64">
        <v>15000</v>
      </c>
      <c r="G113" s="64">
        <v>2365</v>
      </c>
      <c r="H113" s="300">
        <f t="shared" si="6"/>
        <v>15.766666666666667</v>
      </c>
      <c r="I113" s="300">
        <f t="shared" si="4"/>
        <v>79.57604306864064</v>
      </c>
      <c r="J113" s="64"/>
    </row>
    <row r="114" spans="1:10" ht="15" customHeight="1">
      <c r="A114" s="10"/>
      <c r="B114" s="11"/>
      <c r="C114" s="18">
        <v>3030</v>
      </c>
      <c r="D114" s="13" t="s">
        <v>115</v>
      </c>
      <c r="E114" s="264">
        <v>7100</v>
      </c>
      <c r="F114" s="64">
        <v>7000</v>
      </c>
      <c r="G114" s="64">
        <v>6812</v>
      </c>
      <c r="H114" s="300">
        <f t="shared" si="6"/>
        <v>97.31428571428572</v>
      </c>
      <c r="I114" s="300">
        <f t="shared" si="4"/>
        <v>95.94366197183099</v>
      </c>
      <c r="J114" s="64"/>
    </row>
    <row r="115" spans="1:10" ht="15" customHeight="1">
      <c r="A115" s="10"/>
      <c r="B115" s="11"/>
      <c r="C115" s="18">
        <v>4210</v>
      </c>
      <c r="D115" s="13" t="s">
        <v>105</v>
      </c>
      <c r="E115" s="264">
        <v>32524</v>
      </c>
      <c r="F115" s="64">
        <v>66980</v>
      </c>
      <c r="G115" s="64">
        <v>29214</v>
      </c>
      <c r="H115" s="300">
        <f t="shared" si="6"/>
        <v>43.616004777545534</v>
      </c>
      <c r="I115" s="300">
        <f t="shared" si="4"/>
        <v>89.82290001229862</v>
      </c>
      <c r="J115" s="64">
        <v>3858</v>
      </c>
    </row>
    <row r="116" spans="1:10" ht="15" customHeight="1">
      <c r="A116" s="10"/>
      <c r="B116" s="11"/>
      <c r="C116" s="18">
        <v>4260</v>
      </c>
      <c r="D116" s="13" t="s">
        <v>113</v>
      </c>
      <c r="E116" s="264">
        <v>13090</v>
      </c>
      <c r="F116" s="64">
        <v>16548</v>
      </c>
      <c r="G116" s="64">
        <v>8125</v>
      </c>
      <c r="H116" s="300">
        <f t="shared" si="6"/>
        <v>49.09958907420837</v>
      </c>
      <c r="I116" s="300">
        <f t="shared" si="4"/>
        <v>62.070282658517954</v>
      </c>
      <c r="J116" s="64"/>
    </row>
    <row r="117" spans="1:10" ht="15" customHeight="1">
      <c r="A117" s="10"/>
      <c r="B117" s="11"/>
      <c r="C117" s="18">
        <v>4270</v>
      </c>
      <c r="D117" s="13" t="s">
        <v>110</v>
      </c>
      <c r="E117" s="264">
        <v>3127</v>
      </c>
      <c r="F117" s="64">
        <v>5000</v>
      </c>
      <c r="G117" s="64">
        <v>133</v>
      </c>
      <c r="H117" s="300">
        <f t="shared" si="6"/>
        <v>2.6599999999999997</v>
      </c>
      <c r="I117" s="300">
        <f t="shared" si="4"/>
        <v>4.253277902142629</v>
      </c>
      <c r="J117" s="64"/>
    </row>
    <row r="118" spans="1:10" ht="15" customHeight="1">
      <c r="A118" s="10"/>
      <c r="B118" s="11"/>
      <c r="C118" s="18">
        <v>4300</v>
      </c>
      <c r="D118" s="13" t="s">
        <v>107</v>
      </c>
      <c r="E118" s="264">
        <v>22761</v>
      </c>
      <c r="F118" s="64">
        <v>39353</v>
      </c>
      <c r="G118" s="64">
        <v>14781</v>
      </c>
      <c r="H118" s="300">
        <f t="shared" si="6"/>
        <v>37.560033542550755</v>
      </c>
      <c r="I118" s="300">
        <f t="shared" si="4"/>
        <v>64.94002899696851</v>
      </c>
      <c r="J118" s="64">
        <v>390</v>
      </c>
    </row>
    <row r="119" spans="1:10" ht="15" customHeight="1">
      <c r="A119" s="10"/>
      <c r="B119" s="11"/>
      <c r="C119" s="18">
        <v>4430</v>
      </c>
      <c r="D119" s="13" t="s">
        <v>21</v>
      </c>
      <c r="E119" s="264">
        <v>6000</v>
      </c>
      <c r="F119" s="64">
        <v>11000</v>
      </c>
      <c r="G119" s="64">
        <v>11076</v>
      </c>
      <c r="H119" s="300">
        <f t="shared" si="6"/>
        <v>100.6909090909091</v>
      </c>
      <c r="I119" s="300">
        <f t="shared" si="4"/>
        <v>184.60000000000002</v>
      </c>
      <c r="J119" s="64"/>
    </row>
    <row r="120" spans="1:10" ht="15" customHeight="1">
      <c r="A120" s="10"/>
      <c r="B120" s="11"/>
      <c r="C120" s="18">
        <v>4580</v>
      </c>
      <c r="D120" s="46" t="s">
        <v>69</v>
      </c>
      <c r="E120" s="264">
        <v>4</v>
      </c>
      <c r="F120" s="64"/>
      <c r="G120" s="64"/>
      <c r="H120" s="300"/>
      <c r="I120" s="300">
        <f t="shared" si="4"/>
        <v>0</v>
      </c>
      <c r="J120" s="64"/>
    </row>
    <row r="121" spans="1:10" ht="36" customHeight="1">
      <c r="A121" s="10"/>
      <c r="B121" s="11"/>
      <c r="C121" s="18">
        <v>6230</v>
      </c>
      <c r="D121" s="318" t="s">
        <v>240</v>
      </c>
      <c r="E121" s="264"/>
      <c r="F121" s="64">
        <v>45000</v>
      </c>
      <c r="G121" s="64">
        <v>45000</v>
      </c>
      <c r="H121" s="300">
        <f t="shared" si="6"/>
        <v>100</v>
      </c>
      <c r="I121" s="300"/>
      <c r="J121" s="64"/>
    </row>
    <row r="122" spans="1:10" ht="15" customHeight="1">
      <c r="A122" s="10"/>
      <c r="B122" s="20">
        <v>75414</v>
      </c>
      <c r="C122" s="22"/>
      <c r="D122" s="23" t="s">
        <v>15</v>
      </c>
      <c r="E122" s="265"/>
      <c r="F122" s="66">
        <f>SUM(F123:F124)</f>
        <v>1000</v>
      </c>
      <c r="G122" s="66">
        <f>SUM(G123:G124)</f>
        <v>161</v>
      </c>
      <c r="H122" s="304">
        <f t="shared" si="6"/>
        <v>16.1</v>
      </c>
      <c r="I122" s="300"/>
      <c r="J122" s="66">
        <f>SUM(J123:J124)</f>
        <v>0</v>
      </c>
    </row>
    <row r="123" spans="1:10" ht="15" customHeight="1">
      <c r="A123" s="10"/>
      <c r="B123" s="20"/>
      <c r="C123" s="18">
        <v>4210</v>
      </c>
      <c r="D123" s="13" t="s">
        <v>105</v>
      </c>
      <c r="E123" s="264"/>
      <c r="F123" s="64">
        <v>250</v>
      </c>
      <c r="G123" s="64">
        <v>161</v>
      </c>
      <c r="H123" s="300">
        <f t="shared" si="6"/>
        <v>64.4</v>
      </c>
      <c r="I123" s="300"/>
      <c r="J123" s="1"/>
    </row>
    <row r="124" spans="1:10" ht="15" customHeight="1">
      <c r="A124" s="10"/>
      <c r="B124" s="11"/>
      <c r="C124" s="18">
        <v>4270</v>
      </c>
      <c r="D124" s="13" t="s">
        <v>110</v>
      </c>
      <c r="E124" s="264"/>
      <c r="F124" s="64">
        <v>750</v>
      </c>
      <c r="G124" s="64"/>
      <c r="H124" s="300">
        <f t="shared" si="6"/>
        <v>0</v>
      </c>
      <c r="I124" s="300"/>
      <c r="J124" s="1"/>
    </row>
    <row r="125" spans="1:10" ht="15" customHeight="1">
      <c r="A125" s="10"/>
      <c r="B125" s="20">
        <v>75416</v>
      </c>
      <c r="C125" s="22"/>
      <c r="D125" s="23" t="s">
        <v>48</v>
      </c>
      <c r="E125" s="66">
        <f>SUM(E126:E135)</f>
        <v>169636</v>
      </c>
      <c r="F125" s="66">
        <f>SUM(F126:F135)</f>
        <v>360707</v>
      </c>
      <c r="G125" s="66">
        <f>SUM(G126:G135)</f>
        <v>184945</v>
      </c>
      <c r="H125" s="304">
        <f t="shared" si="6"/>
        <v>51.27291679950763</v>
      </c>
      <c r="I125" s="304">
        <f t="shared" si="4"/>
        <v>109.02461741611451</v>
      </c>
      <c r="J125" s="66">
        <f>SUM(J126:J135)</f>
        <v>13095</v>
      </c>
    </row>
    <row r="126" spans="1:10" ht="15" customHeight="1">
      <c r="A126" s="10"/>
      <c r="B126" s="11"/>
      <c r="C126" s="18">
        <v>4010</v>
      </c>
      <c r="D126" s="13" t="s">
        <v>109</v>
      </c>
      <c r="E126" s="264">
        <v>104564</v>
      </c>
      <c r="F126" s="64">
        <v>234293</v>
      </c>
      <c r="G126" s="64">
        <v>115101</v>
      </c>
      <c r="H126" s="300">
        <f t="shared" si="6"/>
        <v>49.12694788149881</v>
      </c>
      <c r="I126" s="300">
        <f t="shared" si="4"/>
        <v>110.07708197850121</v>
      </c>
      <c r="J126" s="64">
        <v>7918</v>
      </c>
    </row>
    <row r="127" spans="1:10" ht="15" customHeight="1">
      <c r="A127" s="10"/>
      <c r="B127" s="11"/>
      <c r="C127" s="18">
        <v>4040</v>
      </c>
      <c r="D127" s="13" t="s">
        <v>112</v>
      </c>
      <c r="E127" s="264">
        <v>18621</v>
      </c>
      <c r="F127" s="64">
        <v>18464</v>
      </c>
      <c r="G127" s="64">
        <v>16791</v>
      </c>
      <c r="H127" s="300">
        <f t="shared" si="6"/>
        <v>90.93912478336222</v>
      </c>
      <c r="I127" s="300">
        <f t="shared" si="4"/>
        <v>90.17238601578863</v>
      </c>
      <c r="J127" s="64"/>
    </row>
    <row r="128" spans="1:10" ht="15" customHeight="1">
      <c r="A128" s="10"/>
      <c r="B128" s="11"/>
      <c r="C128" s="18">
        <v>4110</v>
      </c>
      <c r="D128" s="13" t="s">
        <v>29</v>
      </c>
      <c r="E128" s="264">
        <v>19999</v>
      </c>
      <c r="F128" s="64">
        <v>43550</v>
      </c>
      <c r="G128" s="64">
        <v>22888</v>
      </c>
      <c r="H128" s="300">
        <f t="shared" si="6"/>
        <v>52.5556831228473</v>
      </c>
      <c r="I128" s="300">
        <f t="shared" si="4"/>
        <v>114.44572228611432</v>
      </c>
      <c r="J128" s="64">
        <v>3844</v>
      </c>
    </row>
    <row r="129" spans="1:10" ht="15" customHeight="1">
      <c r="A129" s="10"/>
      <c r="B129" s="11"/>
      <c r="C129" s="18">
        <v>4120</v>
      </c>
      <c r="D129" s="13" t="s">
        <v>27</v>
      </c>
      <c r="E129" s="264">
        <v>2939</v>
      </c>
      <c r="F129" s="64">
        <v>6193</v>
      </c>
      <c r="G129" s="64">
        <v>3236</v>
      </c>
      <c r="H129" s="300">
        <f t="shared" si="6"/>
        <v>52.252543193928624</v>
      </c>
      <c r="I129" s="300">
        <f t="shared" si="4"/>
        <v>110.10547805375978</v>
      </c>
      <c r="J129" s="64">
        <v>559</v>
      </c>
    </row>
    <row r="130" spans="1:10" ht="15" customHeight="1">
      <c r="A130" s="10"/>
      <c r="B130" s="11"/>
      <c r="C130" s="18">
        <v>4210</v>
      </c>
      <c r="D130" s="13" t="s">
        <v>105</v>
      </c>
      <c r="E130" s="264">
        <v>6672</v>
      </c>
      <c r="F130" s="64">
        <v>20707</v>
      </c>
      <c r="G130" s="64">
        <v>7133</v>
      </c>
      <c r="H130" s="300">
        <f t="shared" si="6"/>
        <v>34.44728835659439</v>
      </c>
      <c r="I130" s="300">
        <f t="shared" si="4"/>
        <v>106.90947242206235</v>
      </c>
      <c r="J130" s="64">
        <v>751</v>
      </c>
    </row>
    <row r="131" spans="1:10" ht="15" customHeight="1">
      <c r="A131" s="10"/>
      <c r="B131" s="11"/>
      <c r="C131" s="18">
        <v>4270</v>
      </c>
      <c r="D131" s="13" t="s">
        <v>110</v>
      </c>
      <c r="E131" s="264">
        <v>937</v>
      </c>
      <c r="F131" s="64">
        <v>5000</v>
      </c>
      <c r="G131" s="64">
        <v>2232</v>
      </c>
      <c r="H131" s="300">
        <f t="shared" si="6"/>
        <v>44.64</v>
      </c>
      <c r="I131" s="300">
        <f t="shared" si="4"/>
        <v>238.2070437566702</v>
      </c>
      <c r="J131" s="64"/>
    </row>
    <row r="132" spans="1:10" ht="15" customHeight="1">
      <c r="A132" s="10"/>
      <c r="B132" s="11"/>
      <c r="C132" s="18">
        <v>4300</v>
      </c>
      <c r="D132" s="13" t="s">
        <v>107</v>
      </c>
      <c r="E132" s="264">
        <v>5779</v>
      </c>
      <c r="F132" s="64">
        <v>21043</v>
      </c>
      <c r="G132" s="64">
        <v>6682</v>
      </c>
      <c r="H132" s="300">
        <f t="shared" si="6"/>
        <v>31.75402746756641</v>
      </c>
      <c r="I132" s="300">
        <f t="shared" si="4"/>
        <v>115.62554075099499</v>
      </c>
      <c r="J132" s="64"/>
    </row>
    <row r="133" spans="1:10" ht="15" customHeight="1">
      <c r="A133" s="10"/>
      <c r="B133" s="11"/>
      <c r="C133" s="18">
        <v>4410</v>
      </c>
      <c r="D133" s="13" t="s">
        <v>20</v>
      </c>
      <c r="E133" s="264">
        <v>1301</v>
      </c>
      <c r="F133" s="64">
        <v>2500</v>
      </c>
      <c r="G133" s="64">
        <v>1992</v>
      </c>
      <c r="H133" s="300">
        <f t="shared" si="6"/>
        <v>79.67999999999999</v>
      </c>
      <c r="I133" s="300">
        <f t="shared" si="4"/>
        <v>153.1129900076864</v>
      </c>
      <c r="J133" s="64">
        <v>23</v>
      </c>
    </row>
    <row r="134" spans="1:10" ht="15" customHeight="1">
      <c r="A134" s="10"/>
      <c r="B134" s="11"/>
      <c r="C134" s="18">
        <v>4430</v>
      </c>
      <c r="D134" s="13" t="s">
        <v>21</v>
      </c>
      <c r="E134" s="264">
        <v>1383</v>
      </c>
      <c r="F134" s="64">
        <v>2000</v>
      </c>
      <c r="G134" s="64">
        <v>1933</v>
      </c>
      <c r="H134" s="300">
        <f t="shared" si="6"/>
        <v>96.65</v>
      </c>
      <c r="I134" s="300">
        <f t="shared" si="4"/>
        <v>139.76861894432392</v>
      </c>
      <c r="J134" s="64"/>
    </row>
    <row r="135" spans="1:10" ht="15" customHeight="1" thickBot="1">
      <c r="A135" s="16"/>
      <c r="B135" s="17"/>
      <c r="C135" s="37">
        <v>4440</v>
      </c>
      <c r="D135" s="41" t="s">
        <v>28</v>
      </c>
      <c r="E135" s="267">
        <v>7441</v>
      </c>
      <c r="F135" s="68">
        <v>6957</v>
      </c>
      <c r="G135" s="68">
        <v>6957</v>
      </c>
      <c r="H135" s="301">
        <f t="shared" si="6"/>
        <v>100</v>
      </c>
      <c r="I135" s="301">
        <f t="shared" si="4"/>
        <v>93.49549791694665</v>
      </c>
      <c r="J135" s="370"/>
    </row>
    <row r="136" spans="1:10" ht="51" customHeight="1" thickBot="1">
      <c r="A136" s="227">
        <v>756</v>
      </c>
      <c r="B136" s="237"/>
      <c r="C136" s="231"/>
      <c r="D136" s="105" t="s">
        <v>199</v>
      </c>
      <c r="E136" s="230">
        <f>SUM(E137)</f>
        <v>74136</v>
      </c>
      <c r="F136" s="230">
        <f>SUM(F137)</f>
        <v>120000</v>
      </c>
      <c r="G136" s="266">
        <f>SUM(G137)</f>
        <v>65575</v>
      </c>
      <c r="H136" s="305">
        <f t="shared" si="6"/>
        <v>54.645833333333336</v>
      </c>
      <c r="I136" s="324">
        <f t="shared" si="4"/>
        <v>88.45230387396137</v>
      </c>
      <c r="J136" s="230">
        <f>SUM(J137)</f>
        <v>2379</v>
      </c>
    </row>
    <row r="137" spans="1:10" ht="15" customHeight="1">
      <c r="A137" s="38"/>
      <c r="B137" s="34">
        <v>75647</v>
      </c>
      <c r="C137" s="39"/>
      <c r="D137" s="40" t="s">
        <v>87</v>
      </c>
      <c r="E137" s="71">
        <f>SUM(E138:E141)</f>
        <v>74136</v>
      </c>
      <c r="F137" s="71">
        <f>SUM(F138:F141)</f>
        <v>120000</v>
      </c>
      <c r="G137" s="71">
        <f>SUM(G138:G141)</f>
        <v>65575</v>
      </c>
      <c r="H137" s="303">
        <f t="shared" si="6"/>
        <v>54.645833333333336</v>
      </c>
      <c r="I137" s="303">
        <f t="shared" si="4"/>
        <v>88.45230387396137</v>
      </c>
      <c r="J137" s="71">
        <f>SUM(J138:J141)</f>
        <v>2379</v>
      </c>
    </row>
    <row r="138" spans="1:10" ht="15" customHeight="1">
      <c r="A138" s="10"/>
      <c r="B138" s="11"/>
      <c r="C138" s="18">
        <v>4100</v>
      </c>
      <c r="D138" s="13" t="s">
        <v>118</v>
      </c>
      <c r="E138" s="264">
        <v>40629</v>
      </c>
      <c r="F138" s="64">
        <v>98500</v>
      </c>
      <c r="G138" s="64">
        <v>45891</v>
      </c>
      <c r="H138" s="300">
        <f t="shared" si="6"/>
        <v>46.589847715736035</v>
      </c>
      <c r="I138" s="300">
        <f aca="true" t="shared" si="7" ref="I138:I201">(G138/E138)*100</f>
        <v>112.95134017573653</v>
      </c>
      <c r="J138" s="64">
        <v>1817</v>
      </c>
    </row>
    <row r="139" spans="1:10" ht="15" customHeight="1">
      <c r="A139" s="10"/>
      <c r="B139" s="11"/>
      <c r="C139" s="18">
        <v>4110</v>
      </c>
      <c r="D139" s="13" t="s">
        <v>29</v>
      </c>
      <c r="E139" s="264">
        <v>1809</v>
      </c>
      <c r="F139" s="64">
        <v>3000</v>
      </c>
      <c r="G139" s="64">
        <v>1959</v>
      </c>
      <c r="H139" s="300">
        <f t="shared" si="6"/>
        <v>65.3</v>
      </c>
      <c r="I139" s="300">
        <f t="shared" si="7"/>
        <v>108.29187396351576</v>
      </c>
      <c r="J139" s="64">
        <v>189</v>
      </c>
    </row>
    <row r="140" spans="1:10" ht="15" customHeight="1">
      <c r="A140" s="10"/>
      <c r="B140" s="11"/>
      <c r="C140" s="18">
        <v>4120</v>
      </c>
      <c r="D140" s="13" t="s">
        <v>27</v>
      </c>
      <c r="E140" s="264">
        <v>272</v>
      </c>
      <c r="F140" s="64">
        <v>500</v>
      </c>
      <c r="G140" s="64">
        <v>191</v>
      </c>
      <c r="H140" s="300">
        <f t="shared" si="6"/>
        <v>38.2</v>
      </c>
      <c r="I140" s="300">
        <f t="shared" si="7"/>
        <v>70.22058823529412</v>
      </c>
      <c r="J140" s="64">
        <v>28</v>
      </c>
    </row>
    <row r="141" spans="1:10" ht="15" customHeight="1" thickBot="1">
      <c r="A141" s="16"/>
      <c r="B141" s="17"/>
      <c r="C141" s="37">
        <v>4300</v>
      </c>
      <c r="D141" s="41" t="s">
        <v>107</v>
      </c>
      <c r="E141" s="267">
        <v>31426</v>
      </c>
      <c r="F141" s="68">
        <v>18000</v>
      </c>
      <c r="G141" s="68">
        <v>17534</v>
      </c>
      <c r="H141" s="301">
        <f t="shared" si="6"/>
        <v>97.41111111111111</v>
      </c>
      <c r="I141" s="301">
        <f t="shared" si="7"/>
        <v>55.79456500986444</v>
      </c>
      <c r="J141" s="64">
        <v>345</v>
      </c>
    </row>
    <row r="142" spans="1:10" ht="15" customHeight="1" thickBot="1">
      <c r="A142" s="227">
        <v>757</v>
      </c>
      <c r="B142" s="228"/>
      <c r="C142" s="231"/>
      <c r="D142" s="232" t="s">
        <v>91</v>
      </c>
      <c r="E142" s="230">
        <f>SUM(E143+E145)</f>
        <v>39094</v>
      </c>
      <c r="F142" s="230">
        <f>SUM(F143+F145)</f>
        <v>175500</v>
      </c>
      <c r="G142" s="266">
        <f>SUM(G143+G145)</f>
        <v>18466</v>
      </c>
      <c r="H142" s="305">
        <f t="shared" si="6"/>
        <v>10.521937321937322</v>
      </c>
      <c r="I142" s="324">
        <f t="shared" si="7"/>
        <v>47.23486980099248</v>
      </c>
      <c r="J142" s="230">
        <f>SUM(J143+J145)</f>
        <v>0</v>
      </c>
    </row>
    <row r="143" spans="1:10" ht="27" customHeight="1">
      <c r="A143" s="38"/>
      <c r="B143" s="34">
        <v>75702</v>
      </c>
      <c r="C143" s="39"/>
      <c r="D143" s="36" t="s">
        <v>120</v>
      </c>
      <c r="E143" s="71">
        <f>SUM(E144)</f>
        <v>39094</v>
      </c>
      <c r="F143" s="71">
        <f>SUM(F144)</f>
        <v>50000</v>
      </c>
      <c r="G143" s="71">
        <f>SUM(G144)</f>
        <v>18466</v>
      </c>
      <c r="H143" s="303">
        <f t="shared" si="6"/>
        <v>36.931999999999995</v>
      </c>
      <c r="I143" s="303">
        <f t="shared" si="7"/>
        <v>47.23486980099248</v>
      </c>
      <c r="J143" s="71">
        <f>SUM(J144)</f>
        <v>0</v>
      </c>
    </row>
    <row r="144" spans="1:10" ht="15" customHeight="1">
      <c r="A144" s="10"/>
      <c r="B144" s="11"/>
      <c r="C144" s="26">
        <v>8010</v>
      </c>
      <c r="D144" s="27" t="s">
        <v>119</v>
      </c>
      <c r="E144" s="109">
        <v>39094</v>
      </c>
      <c r="F144" s="64">
        <v>50000</v>
      </c>
      <c r="G144" s="64">
        <v>18466</v>
      </c>
      <c r="H144" s="300">
        <f t="shared" si="6"/>
        <v>36.931999999999995</v>
      </c>
      <c r="I144" s="300">
        <f t="shared" si="7"/>
        <v>47.23486980099248</v>
      </c>
      <c r="J144" s="1"/>
    </row>
    <row r="145" spans="1:10" ht="36" customHeight="1">
      <c r="A145" s="10"/>
      <c r="B145" s="20">
        <v>75704</v>
      </c>
      <c r="C145" s="28"/>
      <c r="D145" s="29" t="s">
        <v>205</v>
      </c>
      <c r="E145" s="132"/>
      <c r="F145" s="66">
        <f>SUM(F146)</f>
        <v>125500</v>
      </c>
      <c r="G145" s="66">
        <f>SUM(G146)</f>
        <v>0</v>
      </c>
      <c r="H145" s="304">
        <f t="shared" si="6"/>
        <v>0</v>
      </c>
      <c r="I145" s="300"/>
      <c r="J145" s="1"/>
    </row>
    <row r="146" spans="1:10" ht="15" customHeight="1" thickBot="1">
      <c r="A146" s="16"/>
      <c r="B146" s="17"/>
      <c r="C146" s="24">
        <v>8020</v>
      </c>
      <c r="D146" s="25" t="s">
        <v>200</v>
      </c>
      <c r="E146" s="120"/>
      <c r="F146" s="68">
        <v>125500</v>
      </c>
      <c r="G146" s="68"/>
      <c r="H146" s="301">
        <f t="shared" si="6"/>
        <v>0</v>
      </c>
      <c r="I146" s="301"/>
      <c r="J146" s="352"/>
    </row>
    <row r="147" spans="1:10" ht="13.5" thickBot="1">
      <c r="A147" s="227">
        <v>758</v>
      </c>
      <c r="B147" s="228"/>
      <c r="C147" s="231"/>
      <c r="D147" s="232" t="s">
        <v>16</v>
      </c>
      <c r="E147" s="230">
        <f>SUM(E148+E151)</f>
        <v>0</v>
      </c>
      <c r="F147" s="230">
        <f>SUM(F148+F151)</f>
        <v>285838</v>
      </c>
      <c r="G147" s="266">
        <f>SUM(G148+G151)</f>
        <v>500</v>
      </c>
      <c r="H147" s="305">
        <f t="shared" si="6"/>
        <v>0.1749242577963742</v>
      </c>
      <c r="I147" s="350"/>
      <c r="J147" s="230">
        <f>SUM(J148+J151)</f>
        <v>0</v>
      </c>
    </row>
    <row r="148" spans="1:10" ht="12.75">
      <c r="A148" s="129"/>
      <c r="B148" s="9">
        <v>75809</v>
      </c>
      <c r="C148" s="323"/>
      <c r="D148" s="50" t="s">
        <v>241</v>
      </c>
      <c r="E148" s="51">
        <f>E149+E150</f>
        <v>0</v>
      </c>
      <c r="F148" s="51">
        <f>F149+F150</f>
        <v>244735</v>
      </c>
      <c r="G148" s="51">
        <f>G149+G150</f>
        <v>500</v>
      </c>
      <c r="H148" s="347">
        <f t="shared" si="6"/>
        <v>0.20430261303042066</v>
      </c>
      <c r="I148" s="299"/>
      <c r="J148" s="51">
        <f>J149+J150</f>
        <v>0</v>
      </c>
    </row>
    <row r="149" spans="1:10" ht="12.75">
      <c r="A149" s="119"/>
      <c r="B149" s="43"/>
      <c r="C149" s="127">
        <v>2710</v>
      </c>
      <c r="D149" s="154" t="s">
        <v>222</v>
      </c>
      <c r="E149" s="150"/>
      <c r="F149" s="53">
        <v>500</v>
      </c>
      <c r="G149" s="53">
        <v>500</v>
      </c>
      <c r="H149" s="301">
        <f t="shared" si="6"/>
        <v>100</v>
      </c>
      <c r="I149" s="300"/>
      <c r="J149" s="1"/>
    </row>
    <row r="150" spans="1:10" ht="12.75">
      <c r="A150" s="119"/>
      <c r="B150" s="43"/>
      <c r="C150" s="127">
        <v>6300</v>
      </c>
      <c r="D150" s="154" t="s">
        <v>223</v>
      </c>
      <c r="E150" s="150"/>
      <c r="F150" s="53">
        <v>244235</v>
      </c>
      <c r="G150" s="53"/>
      <c r="H150" s="301">
        <f t="shared" si="6"/>
        <v>0</v>
      </c>
      <c r="I150" s="300"/>
      <c r="J150" s="1"/>
    </row>
    <row r="151" spans="1:10" ht="15" customHeight="1">
      <c r="A151" s="38"/>
      <c r="B151" s="34">
        <v>75818</v>
      </c>
      <c r="C151" s="39"/>
      <c r="D151" s="40" t="s">
        <v>158</v>
      </c>
      <c r="E151" s="263"/>
      <c r="F151" s="71">
        <f>SUM(F152)</f>
        <v>41103</v>
      </c>
      <c r="G151" s="81"/>
      <c r="H151" s="304">
        <f t="shared" si="6"/>
        <v>0</v>
      </c>
      <c r="I151" s="300"/>
      <c r="J151" s="1"/>
    </row>
    <row r="152" spans="1:10" ht="15" customHeight="1" thickBot="1">
      <c r="A152" s="16"/>
      <c r="B152" s="17"/>
      <c r="C152" s="37">
        <v>4810</v>
      </c>
      <c r="D152" s="41" t="s">
        <v>159</v>
      </c>
      <c r="E152" s="267"/>
      <c r="F152" s="68">
        <v>41103</v>
      </c>
      <c r="G152" s="68"/>
      <c r="H152" s="301">
        <f t="shared" si="6"/>
        <v>0</v>
      </c>
      <c r="I152" s="301"/>
      <c r="J152" s="352"/>
    </row>
    <row r="153" spans="1:10" ht="15" customHeight="1" thickBot="1">
      <c r="A153" s="227">
        <v>801</v>
      </c>
      <c r="B153" s="228"/>
      <c r="C153" s="231"/>
      <c r="D153" s="232" t="s">
        <v>92</v>
      </c>
      <c r="E153" s="230">
        <f>SUM(E154+E174+E188+E206+E218+E230+E242)</f>
        <v>10921555</v>
      </c>
      <c r="F153" s="230">
        <f>SUM(F154+F174+F188+F206+F218+F230+F242)</f>
        <v>22663386</v>
      </c>
      <c r="G153" s="230">
        <f>SUM(G154+G174+G188+G206+G218+G230+G242)</f>
        <v>11753952</v>
      </c>
      <c r="H153" s="305">
        <f t="shared" si="6"/>
        <v>51.86317702041522</v>
      </c>
      <c r="I153" s="324">
        <f t="shared" si="7"/>
        <v>107.62159784023429</v>
      </c>
      <c r="J153" s="230">
        <f>SUM(J154+J174+J188+J206+J218+J230+J242)</f>
        <v>391982</v>
      </c>
    </row>
    <row r="154" spans="1:10" ht="15" customHeight="1">
      <c r="A154" s="38"/>
      <c r="B154" s="34">
        <v>80101</v>
      </c>
      <c r="C154" s="39"/>
      <c r="D154" s="40" t="s">
        <v>67</v>
      </c>
      <c r="E154" s="71">
        <f>SUM(E155:E173)</f>
        <v>5684267</v>
      </c>
      <c r="F154" s="71">
        <f>SUM(F155:F173)</f>
        <v>11688422</v>
      </c>
      <c r="G154" s="71">
        <f>SUM(G155:G173)</f>
        <v>6267989</v>
      </c>
      <c r="H154" s="303">
        <f t="shared" si="6"/>
        <v>53.62562200440743</v>
      </c>
      <c r="I154" s="303">
        <f t="shared" si="7"/>
        <v>110.26908130810887</v>
      </c>
      <c r="J154" s="71">
        <f>SUM(J155:J173)</f>
        <v>197233</v>
      </c>
    </row>
    <row r="155" spans="1:10" ht="15" customHeight="1">
      <c r="A155" s="38"/>
      <c r="B155" s="34"/>
      <c r="C155" s="113">
        <v>2540</v>
      </c>
      <c r="D155" s="112" t="s">
        <v>201</v>
      </c>
      <c r="E155" s="310">
        <v>43767</v>
      </c>
      <c r="F155" s="81">
        <v>176545</v>
      </c>
      <c r="G155" s="81">
        <v>88272</v>
      </c>
      <c r="H155" s="300">
        <f t="shared" si="6"/>
        <v>49.999716786088534</v>
      </c>
      <c r="I155" s="300">
        <f t="shared" si="7"/>
        <v>201.68620193296317</v>
      </c>
      <c r="J155" s="64"/>
    </row>
    <row r="156" spans="1:10" ht="15" customHeight="1">
      <c r="A156" s="10"/>
      <c r="B156" s="11"/>
      <c r="C156" s="18">
        <v>3020</v>
      </c>
      <c r="D156" s="13" t="s">
        <v>114</v>
      </c>
      <c r="E156" s="264">
        <f>134961+18427</f>
        <v>153388</v>
      </c>
      <c r="F156" s="64">
        <v>391811</v>
      </c>
      <c r="G156" s="64">
        <v>171977</v>
      </c>
      <c r="H156" s="300">
        <f t="shared" si="6"/>
        <v>43.89284629579057</v>
      </c>
      <c r="I156" s="300">
        <f t="shared" si="7"/>
        <v>112.1189402039273</v>
      </c>
      <c r="J156" s="64">
        <v>14050</v>
      </c>
    </row>
    <row r="157" spans="1:10" ht="15" customHeight="1">
      <c r="A157" s="10"/>
      <c r="B157" s="11"/>
      <c r="C157" s="18">
        <v>3110</v>
      </c>
      <c r="D157" s="13" t="s">
        <v>19</v>
      </c>
      <c r="E157" s="264">
        <f>10424</f>
        <v>10424</v>
      </c>
      <c r="F157" s="64"/>
      <c r="G157" s="64"/>
      <c r="H157" s="300"/>
      <c r="I157" s="300">
        <f t="shared" si="7"/>
        <v>0</v>
      </c>
      <c r="J157" s="64"/>
    </row>
    <row r="158" spans="1:10" ht="15" customHeight="1">
      <c r="A158" s="10"/>
      <c r="B158" s="11"/>
      <c r="C158" s="18">
        <v>4010</v>
      </c>
      <c r="D158" s="13" t="s">
        <v>109</v>
      </c>
      <c r="E158" s="264">
        <f>3147209+189407</f>
        <v>3336616</v>
      </c>
      <c r="F158" s="64">
        <v>7232258</v>
      </c>
      <c r="G158" s="64">
        <v>3618599</v>
      </c>
      <c r="H158" s="300">
        <f t="shared" si="6"/>
        <v>50.034152542677546</v>
      </c>
      <c r="I158" s="300">
        <f t="shared" si="7"/>
        <v>108.45116729045236</v>
      </c>
      <c r="J158" s="64">
        <v>104781</v>
      </c>
    </row>
    <row r="159" spans="1:10" ht="15" customHeight="1">
      <c r="A159" s="10"/>
      <c r="B159" s="11"/>
      <c r="C159" s="18">
        <v>4040</v>
      </c>
      <c r="D159" s="13" t="s">
        <v>112</v>
      </c>
      <c r="E159" s="264">
        <f>497450+28104</f>
        <v>525554</v>
      </c>
      <c r="F159" s="64">
        <v>573744</v>
      </c>
      <c r="G159" s="64">
        <v>573696</v>
      </c>
      <c r="H159" s="300">
        <f t="shared" si="6"/>
        <v>99.99163389943946</v>
      </c>
      <c r="I159" s="300">
        <f t="shared" si="7"/>
        <v>109.16023852924724</v>
      </c>
      <c r="J159" s="64"/>
    </row>
    <row r="160" spans="1:10" ht="15" customHeight="1">
      <c r="A160" s="10"/>
      <c r="B160" s="11"/>
      <c r="C160" s="18">
        <v>4110</v>
      </c>
      <c r="D160" s="13" t="s">
        <v>29</v>
      </c>
      <c r="E160" s="264">
        <f>606116+40246</f>
        <v>646362</v>
      </c>
      <c r="F160" s="64">
        <v>1314192</v>
      </c>
      <c r="G160" s="64">
        <v>728217</v>
      </c>
      <c r="H160" s="300">
        <f t="shared" si="6"/>
        <v>55.411766317250446</v>
      </c>
      <c r="I160" s="300">
        <f t="shared" si="7"/>
        <v>112.66395611128131</v>
      </c>
      <c r="J160" s="64">
        <v>60573</v>
      </c>
    </row>
    <row r="161" spans="1:10" ht="15" customHeight="1">
      <c r="A161" s="10"/>
      <c r="B161" s="11"/>
      <c r="C161" s="18">
        <v>4120</v>
      </c>
      <c r="D161" s="13" t="s">
        <v>27</v>
      </c>
      <c r="E161" s="264">
        <f>78837+8567</f>
        <v>87404</v>
      </c>
      <c r="F161" s="64">
        <v>186486</v>
      </c>
      <c r="G161" s="64">
        <v>103452</v>
      </c>
      <c r="H161" s="300">
        <f t="shared" si="6"/>
        <v>55.474405585405876</v>
      </c>
      <c r="I161" s="300">
        <f t="shared" si="7"/>
        <v>118.36071575671593</v>
      </c>
      <c r="J161" s="64">
        <v>9455</v>
      </c>
    </row>
    <row r="162" spans="1:10" ht="15" customHeight="1">
      <c r="A162" s="10"/>
      <c r="B162" s="11"/>
      <c r="C162" s="18">
        <v>4210</v>
      </c>
      <c r="D162" s="13" t="s">
        <v>105</v>
      </c>
      <c r="E162" s="264">
        <f>163223+119555</f>
        <v>282778</v>
      </c>
      <c r="F162" s="64">
        <v>525476</v>
      </c>
      <c r="G162" s="64">
        <v>272599</v>
      </c>
      <c r="H162" s="300">
        <f t="shared" si="6"/>
        <v>51.876584277873775</v>
      </c>
      <c r="I162" s="300">
        <f t="shared" si="7"/>
        <v>96.4003564633741</v>
      </c>
      <c r="J162" s="64"/>
    </row>
    <row r="163" spans="1:10" ht="15" customHeight="1">
      <c r="A163" s="10"/>
      <c r="B163" s="11"/>
      <c r="C163" s="18">
        <v>4240</v>
      </c>
      <c r="D163" s="13" t="s">
        <v>121</v>
      </c>
      <c r="E163" s="264">
        <f>11545+9000</f>
        <v>20545</v>
      </c>
      <c r="F163" s="64">
        <v>106579</v>
      </c>
      <c r="G163" s="64">
        <v>67309</v>
      </c>
      <c r="H163" s="300">
        <f t="shared" si="6"/>
        <v>63.15409226958406</v>
      </c>
      <c r="I163" s="300">
        <f t="shared" si="7"/>
        <v>327.6174251642736</v>
      </c>
      <c r="J163" s="64">
        <v>4425</v>
      </c>
    </row>
    <row r="164" spans="1:10" ht="15" customHeight="1">
      <c r="A164" s="10"/>
      <c r="B164" s="11"/>
      <c r="C164" s="18">
        <v>4260</v>
      </c>
      <c r="D164" s="13" t="s">
        <v>113</v>
      </c>
      <c r="E164" s="264">
        <f>177285+13050</f>
        <v>190335</v>
      </c>
      <c r="F164" s="64">
        <v>238460</v>
      </c>
      <c r="G164" s="64">
        <v>171212</v>
      </c>
      <c r="H164" s="300">
        <f t="shared" si="6"/>
        <v>71.79904386479913</v>
      </c>
      <c r="I164" s="300">
        <f t="shared" si="7"/>
        <v>89.95297764467912</v>
      </c>
      <c r="J164" s="64">
        <v>975</v>
      </c>
    </row>
    <row r="165" spans="1:10" ht="15" customHeight="1">
      <c r="A165" s="10"/>
      <c r="B165" s="11"/>
      <c r="C165" s="18">
        <v>4270</v>
      </c>
      <c r="D165" s="13" t="s">
        <v>110</v>
      </c>
      <c r="E165" s="264">
        <f>41644+2015</f>
        <v>43659</v>
      </c>
      <c r="F165" s="64">
        <v>157516</v>
      </c>
      <c r="G165" s="64">
        <v>37301</v>
      </c>
      <c r="H165" s="300">
        <f t="shared" si="6"/>
        <v>23.680768937758703</v>
      </c>
      <c r="I165" s="300">
        <f t="shared" si="7"/>
        <v>85.4371378180902</v>
      </c>
      <c r="J165" s="64">
        <v>141</v>
      </c>
    </row>
    <row r="166" spans="1:10" ht="15" customHeight="1">
      <c r="A166" s="10"/>
      <c r="B166" s="11"/>
      <c r="C166" s="18">
        <v>4280</v>
      </c>
      <c r="D166" s="13" t="s">
        <v>122</v>
      </c>
      <c r="E166" s="264">
        <v>1520</v>
      </c>
      <c r="F166" s="64"/>
      <c r="G166" s="64"/>
      <c r="H166" s="300"/>
      <c r="I166" s="300">
        <f t="shared" si="7"/>
        <v>0</v>
      </c>
      <c r="J166" s="64"/>
    </row>
    <row r="167" spans="1:10" ht="15" customHeight="1">
      <c r="A167" s="10"/>
      <c r="B167" s="11"/>
      <c r="C167" s="18">
        <v>4300</v>
      </c>
      <c r="D167" s="13" t="s">
        <v>107</v>
      </c>
      <c r="E167" s="264">
        <f>47924+9520</f>
        <v>57444</v>
      </c>
      <c r="F167" s="64">
        <v>197910</v>
      </c>
      <c r="G167" s="64">
        <v>97700</v>
      </c>
      <c r="H167" s="300">
        <f t="shared" si="6"/>
        <v>49.36587337678743</v>
      </c>
      <c r="I167" s="300">
        <f t="shared" si="7"/>
        <v>170.07868532831975</v>
      </c>
      <c r="J167" s="64">
        <v>2639</v>
      </c>
    </row>
    <row r="168" spans="1:10" ht="15" customHeight="1">
      <c r="A168" s="10"/>
      <c r="B168" s="11"/>
      <c r="C168" s="18">
        <v>4410</v>
      </c>
      <c r="D168" s="13" t="s">
        <v>20</v>
      </c>
      <c r="E168" s="264">
        <v>10116</v>
      </c>
      <c r="F168" s="64">
        <v>13594</v>
      </c>
      <c r="G168" s="64">
        <v>5479</v>
      </c>
      <c r="H168" s="300">
        <f t="shared" si="6"/>
        <v>40.30454612328968</v>
      </c>
      <c r="I168" s="300">
        <f t="shared" si="7"/>
        <v>54.16172400158166</v>
      </c>
      <c r="J168" s="64"/>
    </row>
    <row r="169" spans="1:10" ht="15" customHeight="1">
      <c r="A169" s="10"/>
      <c r="B169" s="11"/>
      <c r="C169" s="18">
        <v>4430</v>
      </c>
      <c r="D169" s="13" t="s">
        <v>21</v>
      </c>
      <c r="E169" s="264">
        <v>5822</v>
      </c>
      <c r="F169" s="64">
        <v>16674</v>
      </c>
      <c r="G169" s="64">
        <v>4778</v>
      </c>
      <c r="H169" s="300">
        <f t="shared" si="6"/>
        <v>28.65539162768382</v>
      </c>
      <c r="I169" s="300">
        <f t="shared" si="7"/>
        <v>82.06801786327722</v>
      </c>
      <c r="J169" s="64"/>
    </row>
    <row r="170" spans="1:10" ht="15" customHeight="1">
      <c r="A170" s="10"/>
      <c r="B170" s="11"/>
      <c r="C170" s="18">
        <v>4440</v>
      </c>
      <c r="D170" s="13" t="s">
        <v>28</v>
      </c>
      <c r="E170" s="264">
        <f>246749+13009</f>
        <v>259758</v>
      </c>
      <c r="F170" s="64">
        <v>529177</v>
      </c>
      <c r="G170" s="64">
        <v>324630</v>
      </c>
      <c r="H170" s="300">
        <f t="shared" si="6"/>
        <v>61.3462036331889</v>
      </c>
      <c r="I170" s="300">
        <f t="shared" si="7"/>
        <v>124.97401427482504</v>
      </c>
      <c r="J170" s="64"/>
    </row>
    <row r="171" spans="1:10" ht="15" customHeight="1">
      <c r="A171" s="10"/>
      <c r="B171" s="11"/>
      <c r="C171" s="18">
        <v>4530</v>
      </c>
      <c r="D171" s="13" t="s">
        <v>18</v>
      </c>
      <c r="E171" s="264">
        <v>2740</v>
      </c>
      <c r="F171" s="64">
        <v>8000</v>
      </c>
      <c r="G171" s="64">
        <v>2718</v>
      </c>
      <c r="H171" s="300">
        <f t="shared" si="6"/>
        <v>33.975</v>
      </c>
      <c r="I171" s="300">
        <f t="shared" si="7"/>
        <v>99.1970802919708</v>
      </c>
      <c r="J171" s="64">
        <v>194</v>
      </c>
    </row>
    <row r="172" spans="1:10" ht="15" customHeight="1">
      <c r="A172" s="10"/>
      <c r="B172" s="11"/>
      <c r="C172" s="18">
        <v>4570</v>
      </c>
      <c r="D172" s="13" t="s">
        <v>221</v>
      </c>
      <c r="E172" s="264"/>
      <c r="F172" s="64"/>
      <c r="G172" s="64">
        <v>50</v>
      </c>
      <c r="H172" s="300"/>
      <c r="I172" s="300"/>
      <c r="J172" s="64"/>
    </row>
    <row r="173" spans="1:10" ht="15" customHeight="1">
      <c r="A173" s="10"/>
      <c r="B173" s="11"/>
      <c r="C173" s="18">
        <v>6050</v>
      </c>
      <c r="D173" s="13" t="s">
        <v>104</v>
      </c>
      <c r="E173" s="264">
        <v>6035</v>
      </c>
      <c r="F173" s="64">
        <v>20000</v>
      </c>
      <c r="G173" s="64"/>
      <c r="H173" s="300">
        <f t="shared" si="6"/>
        <v>0</v>
      </c>
      <c r="I173" s="300">
        <f t="shared" si="7"/>
        <v>0</v>
      </c>
      <c r="J173" s="64"/>
    </row>
    <row r="174" spans="1:10" ht="15" customHeight="1">
      <c r="A174" s="10"/>
      <c r="B174" s="20">
        <v>80104</v>
      </c>
      <c r="C174" s="22"/>
      <c r="D174" s="21" t="s">
        <v>81</v>
      </c>
      <c r="E174" s="66">
        <f>SUM(E175:E187)</f>
        <v>1270201</v>
      </c>
      <c r="F174" s="66">
        <f>SUM(F175:F187)</f>
        <v>2645241</v>
      </c>
      <c r="G174" s="66">
        <f>SUM(G175:G187)</f>
        <v>1345867</v>
      </c>
      <c r="H174" s="304">
        <f t="shared" si="6"/>
        <v>50.878804615534094</v>
      </c>
      <c r="I174" s="304">
        <f t="shared" si="7"/>
        <v>105.95700995354278</v>
      </c>
      <c r="J174" s="66">
        <f>SUM(J175:J187)</f>
        <v>67967</v>
      </c>
    </row>
    <row r="175" spans="1:10" ht="15" customHeight="1">
      <c r="A175" s="10"/>
      <c r="B175" s="11"/>
      <c r="C175" s="18">
        <v>3020</v>
      </c>
      <c r="D175" s="13" t="s">
        <v>114</v>
      </c>
      <c r="E175" s="264"/>
      <c r="F175" s="64">
        <v>32000</v>
      </c>
      <c r="G175" s="64">
        <v>6955</v>
      </c>
      <c r="H175" s="300">
        <f t="shared" si="6"/>
        <v>21.734375</v>
      </c>
      <c r="I175" s="300"/>
      <c r="J175" s="64"/>
    </row>
    <row r="176" spans="1:10" ht="15" customHeight="1">
      <c r="A176" s="10"/>
      <c r="B176" s="11"/>
      <c r="C176" s="18">
        <v>4010</v>
      </c>
      <c r="D176" s="13" t="s">
        <v>109</v>
      </c>
      <c r="E176" s="264">
        <v>818426</v>
      </c>
      <c r="F176" s="64">
        <v>1712445</v>
      </c>
      <c r="G176" s="64">
        <v>819143</v>
      </c>
      <c r="H176" s="300">
        <f t="shared" si="6"/>
        <v>47.83470418028024</v>
      </c>
      <c r="I176" s="300">
        <f t="shared" si="7"/>
        <v>100.08760718745495</v>
      </c>
      <c r="J176" s="64">
        <v>40969</v>
      </c>
    </row>
    <row r="177" spans="1:10" ht="15" customHeight="1">
      <c r="A177" s="10"/>
      <c r="B177" s="11"/>
      <c r="C177" s="18">
        <v>4040</v>
      </c>
      <c r="D177" s="13" t="s">
        <v>112</v>
      </c>
      <c r="E177" s="264">
        <v>124578</v>
      </c>
      <c r="F177" s="64">
        <v>134648</v>
      </c>
      <c r="G177" s="64">
        <v>134648</v>
      </c>
      <c r="H177" s="300">
        <f t="shared" si="6"/>
        <v>100</v>
      </c>
      <c r="I177" s="300">
        <f t="shared" si="7"/>
        <v>108.08328918428616</v>
      </c>
      <c r="J177" s="64"/>
    </row>
    <row r="178" spans="1:10" ht="15" customHeight="1">
      <c r="A178" s="10"/>
      <c r="B178" s="11"/>
      <c r="C178" s="18">
        <v>4110</v>
      </c>
      <c r="D178" s="13" t="s">
        <v>29</v>
      </c>
      <c r="E178" s="264">
        <v>158885</v>
      </c>
      <c r="F178" s="64">
        <v>314855</v>
      </c>
      <c r="G178" s="64">
        <v>158061</v>
      </c>
      <c r="H178" s="300">
        <f t="shared" si="6"/>
        <v>50.20120372870052</v>
      </c>
      <c r="I178" s="300">
        <f t="shared" si="7"/>
        <v>99.4813859080467</v>
      </c>
      <c r="J178" s="64">
        <v>23121</v>
      </c>
    </row>
    <row r="179" spans="1:10" ht="15" customHeight="1">
      <c r="A179" s="10"/>
      <c r="B179" s="11"/>
      <c r="C179" s="18">
        <v>4120</v>
      </c>
      <c r="D179" s="13" t="s">
        <v>27</v>
      </c>
      <c r="E179" s="264">
        <v>21878</v>
      </c>
      <c r="F179" s="64">
        <v>44922</v>
      </c>
      <c r="G179" s="64">
        <v>22856</v>
      </c>
      <c r="H179" s="300">
        <f t="shared" si="6"/>
        <v>50.87930190107297</v>
      </c>
      <c r="I179" s="300">
        <f t="shared" si="7"/>
        <v>104.47024408081178</v>
      </c>
      <c r="J179" s="64">
        <v>3245</v>
      </c>
    </row>
    <row r="180" spans="1:10" ht="15" customHeight="1">
      <c r="A180" s="10"/>
      <c r="B180" s="11"/>
      <c r="C180" s="18">
        <v>4210</v>
      </c>
      <c r="D180" s="13" t="s">
        <v>105</v>
      </c>
      <c r="E180" s="264">
        <v>19631</v>
      </c>
      <c r="F180" s="64">
        <v>51935</v>
      </c>
      <c r="G180" s="64">
        <v>22139</v>
      </c>
      <c r="H180" s="300">
        <f t="shared" si="6"/>
        <v>42.62828535669587</v>
      </c>
      <c r="I180" s="300">
        <f t="shared" si="7"/>
        <v>112.77571188426467</v>
      </c>
      <c r="J180" s="64"/>
    </row>
    <row r="181" spans="1:10" ht="15" customHeight="1">
      <c r="A181" s="10"/>
      <c r="B181" s="11"/>
      <c r="C181" s="18">
        <v>4240</v>
      </c>
      <c r="D181" s="13" t="s">
        <v>121</v>
      </c>
      <c r="E181" s="264">
        <v>3122</v>
      </c>
      <c r="F181" s="64">
        <v>12500</v>
      </c>
      <c r="G181" s="64">
        <v>2537</v>
      </c>
      <c r="H181" s="300">
        <f t="shared" si="6"/>
        <v>20.296</v>
      </c>
      <c r="I181" s="300">
        <f t="shared" si="7"/>
        <v>81.26201153106982</v>
      </c>
      <c r="J181" s="64"/>
    </row>
    <row r="182" spans="1:10" ht="15" customHeight="1">
      <c r="A182" s="10"/>
      <c r="B182" s="11"/>
      <c r="C182" s="18">
        <v>4260</v>
      </c>
      <c r="D182" s="13" t="s">
        <v>113</v>
      </c>
      <c r="E182" s="264">
        <v>86446</v>
      </c>
      <c r="F182" s="64">
        <v>133600</v>
      </c>
      <c r="G182" s="64">
        <v>78110</v>
      </c>
      <c r="H182" s="300">
        <f aca="true" t="shared" si="8" ref="H182:H257">(G182/F182)*100</f>
        <v>58.465568862275454</v>
      </c>
      <c r="I182" s="300">
        <f t="shared" si="7"/>
        <v>90.35698586400758</v>
      </c>
      <c r="J182" s="64"/>
    </row>
    <row r="183" spans="1:10" ht="15" customHeight="1">
      <c r="A183" s="10"/>
      <c r="B183" s="11"/>
      <c r="C183" s="18">
        <v>4270</v>
      </c>
      <c r="D183" s="13" t="s">
        <v>110</v>
      </c>
      <c r="E183" s="264">
        <v>2400</v>
      </c>
      <c r="F183" s="64">
        <v>73000</v>
      </c>
      <c r="G183" s="64">
        <v>3711</v>
      </c>
      <c r="H183" s="300">
        <f t="shared" si="8"/>
        <v>5.083561643835616</v>
      </c>
      <c r="I183" s="300">
        <f t="shared" si="7"/>
        <v>154.625</v>
      </c>
      <c r="J183" s="64">
        <v>632</v>
      </c>
    </row>
    <row r="184" spans="1:10" ht="15" customHeight="1">
      <c r="A184" s="10"/>
      <c r="B184" s="11"/>
      <c r="C184" s="18">
        <v>4300</v>
      </c>
      <c r="D184" s="13" t="s">
        <v>107</v>
      </c>
      <c r="E184" s="264">
        <v>15540</v>
      </c>
      <c r="F184" s="64">
        <v>27300</v>
      </c>
      <c r="G184" s="64">
        <v>27860</v>
      </c>
      <c r="H184" s="300">
        <f t="shared" si="8"/>
        <v>102.05128205128204</v>
      </c>
      <c r="I184" s="300">
        <f t="shared" si="7"/>
        <v>179.27927927927928</v>
      </c>
      <c r="J184" s="64"/>
    </row>
    <row r="185" spans="1:10" ht="15" customHeight="1">
      <c r="A185" s="10"/>
      <c r="B185" s="11"/>
      <c r="C185" s="18">
        <v>4410</v>
      </c>
      <c r="D185" s="13" t="s">
        <v>20</v>
      </c>
      <c r="E185" s="264">
        <v>1971</v>
      </c>
      <c r="F185" s="64">
        <v>3600</v>
      </c>
      <c r="G185" s="64">
        <v>318</v>
      </c>
      <c r="H185" s="300">
        <f t="shared" si="8"/>
        <v>8.833333333333334</v>
      </c>
      <c r="I185" s="300">
        <f t="shared" si="7"/>
        <v>16.13394216133942</v>
      </c>
      <c r="J185" s="64"/>
    </row>
    <row r="186" spans="1:10" ht="15" customHeight="1">
      <c r="A186" s="10"/>
      <c r="B186" s="11"/>
      <c r="C186" s="18">
        <v>4430</v>
      </c>
      <c r="D186" s="13" t="s">
        <v>21</v>
      </c>
      <c r="E186" s="264"/>
      <c r="F186" s="64">
        <v>500</v>
      </c>
      <c r="G186" s="64">
        <v>439</v>
      </c>
      <c r="H186" s="300">
        <f t="shared" si="8"/>
        <v>87.8</v>
      </c>
      <c r="I186" s="300"/>
      <c r="J186" s="64"/>
    </row>
    <row r="187" spans="1:10" ht="15" customHeight="1">
      <c r="A187" s="10"/>
      <c r="B187" s="11"/>
      <c r="C187" s="18">
        <v>4440</v>
      </c>
      <c r="D187" s="13" t="s">
        <v>28</v>
      </c>
      <c r="E187" s="264">
        <v>17324</v>
      </c>
      <c r="F187" s="64">
        <v>103936</v>
      </c>
      <c r="G187" s="64">
        <v>69090</v>
      </c>
      <c r="H187" s="300">
        <f t="shared" si="8"/>
        <v>66.47359913793103</v>
      </c>
      <c r="I187" s="300">
        <f t="shared" si="7"/>
        <v>398.8108981759409</v>
      </c>
      <c r="J187" s="64"/>
    </row>
    <row r="188" spans="1:10" ht="15" customHeight="1">
      <c r="A188" s="10"/>
      <c r="B188" s="20">
        <v>80110</v>
      </c>
      <c r="C188" s="22"/>
      <c r="D188" s="23" t="s">
        <v>8</v>
      </c>
      <c r="E188" s="66">
        <f>SUM(E189:E205)</f>
        <v>3153334</v>
      </c>
      <c r="F188" s="66">
        <f>SUM(F189:F205)</f>
        <v>6671806</v>
      </c>
      <c r="G188" s="66">
        <f>SUM(G189:G205)</f>
        <v>3354772</v>
      </c>
      <c r="H188" s="304">
        <f t="shared" si="8"/>
        <v>50.282816976392894</v>
      </c>
      <c r="I188" s="304">
        <f t="shared" si="7"/>
        <v>106.38809590103682</v>
      </c>
      <c r="J188" s="66">
        <f>SUM(J189:J205)</f>
        <v>95402</v>
      </c>
    </row>
    <row r="189" spans="1:10" ht="15" customHeight="1">
      <c r="A189" s="10"/>
      <c r="B189" s="20"/>
      <c r="C189" s="113">
        <v>2540</v>
      </c>
      <c r="D189" s="112" t="s">
        <v>201</v>
      </c>
      <c r="E189" s="310">
        <v>40945</v>
      </c>
      <c r="F189" s="64">
        <v>149038</v>
      </c>
      <c r="G189" s="64">
        <v>74520</v>
      </c>
      <c r="H189" s="300">
        <f t="shared" si="8"/>
        <v>50.00067096981978</v>
      </c>
      <c r="I189" s="300">
        <f t="shared" si="7"/>
        <v>182.0002442300647</v>
      </c>
      <c r="J189" s="64"/>
    </row>
    <row r="190" spans="1:10" ht="15" customHeight="1">
      <c r="A190" s="10"/>
      <c r="B190" s="11"/>
      <c r="C190" s="18">
        <v>3020</v>
      </c>
      <c r="D190" s="13" t="s">
        <v>114</v>
      </c>
      <c r="E190" s="264">
        <v>35241</v>
      </c>
      <c r="F190" s="64">
        <v>92656</v>
      </c>
      <c r="G190" s="64">
        <v>40641</v>
      </c>
      <c r="H190" s="300">
        <f t="shared" si="8"/>
        <v>43.862243135900535</v>
      </c>
      <c r="I190" s="300">
        <f t="shared" si="7"/>
        <v>115.32306120711671</v>
      </c>
      <c r="J190" s="64">
        <v>1595</v>
      </c>
    </row>
    <row r="191" spans="1:10" ht="15" customHeight="1">
      <c r="A191" s="10"/>
      <c r="B191" s="11"/>
      <c r="C191" s="18">
        <v>4010</v>
      </c>
      <c r="D191" s="13" t="s">
        <v>109</v>
      </c>
      <c r="E191" s="264">
        <v>1602053</v>
      </c>
      <c r="F191" s="64">
        <v>3586658</v>
      </c>
      <c r="G191" s="64">
        <v>1766686</v>
      </c>
      <c r="H191" s="300">
        <f t="shared" si="8"/>
        <v>49.257163632551524</v>
      </c>
      <c r="I191" s="300">
        <f t="shared" si="7"/>
        <v>110.27637662424401</v>
      </c>
      <c r="J191" s="64">
        <v>57395</v>
      </c>
    </row>
    <row r="192" spans="1:10" ht="15" customHeight="1">
      <c r="A192" s="10"/>
      <c r="B192" s="11"/>
      <c r="C192" s="18">
        <v>4040</v>
      </c>
      <c r="D192" s="13" t="s">
        <v>112</v>
      </c>
      <c r="E192" s="264">
        <v>227651</v>
      </c>
      <c r="F192" s="64">
        <v>265462</v>
      </c>
      <c r="G192" s="64">
        <v>265459</v>
      </c>
      <c r="H192" s="300">
        <f t="shared" si="8"/>
        <v>99.99886989474953</v>
      </c>
      <c r="I192" s="300">
        <f t="shared" si="7"/>
        <v>116.6078778481096</v>
      </c>
      <c r="J192" s="64"/>
    </row>
    <row r="193" spans="1:10" ht="15" customHeight="1">
      <c r="A193" s="10"/>
      <c r="B193" s="11"/>
      <c r="C193" s="18">
        <v>4110</v>
      </c>
      <c r="D193" s="13" t="s">
        <v>29</v>
      </c>
      <c r="E193" s="264">
        <v>301886</v>
      </c>
      <c r="F193" s="64">
        <v>688677</v>
      </c>
      <c r="G193" s="64">
        <v>343158</v>
      </c>
      <c r="H193" s="300">
        <f t="shared" si="8"/>
        <v>49.82858437264494</v>
      </c>
      <c r="I193" s="300">
        <f t="shared" si="7"/>
        <v>113.67138588738794</v>
      </c>
      <c r="J193" s="64">
        <v>28179</v>
      </c>
    </row>
    <row r="194" spans="1:10" ht="15" customHeight="1">
      <c r="A194" s="10"/>
      <c r="B194" s="11"/>
      <c r="C194" s="18">
        <v>4120</v>
      </c>
      <c r="D194" s="13" t="s">
        <v>27</v>
      </c>
      <c r="E194" s="264">
        <v>42331</v>
      </c>
      <c r="F194" s="64">
        <v>92025</v>
      </c>
      <c r="G194" s="64">
        <v>48384</v>
      </c>
      <c r="H194" s="300">
        <f t="shared" si="8"/>
        <v>52.577017114914426</v>
      </c>
      <c r="I194" s="300">
        <f t="shared" si="7"/>
        <v>114.29921334246768</v>
      </c>
      <c r="J194" s="64">
        <v>4300</v>
      </c>
    </row>
    <row r="195" spans="1:10" ht="15" customHeight="1">
      <c r="A195" s="10"/>
      <c r="B195" s="11"/>
      <c r="C195" s="18">
        <v>4210</v>
      </c>
      <c r="D195" s="13" t="s">
        <v>105</v>
      </c>
      <c r="E195" s="264">
        <v>73413</v>
      </c>
      <c r="F195" s="64">
        <v>154435</v>
      </c>
      <c r="G195" s="64">
        <v>56763</v>
      </c>
      <c r="H195" s="300">
        <f t="shared" si="8"/>
        <v>36.755269207109784</v>
      </c>
      <c r="I195" s="300">
        <f t="shared" si="7"/>
        <v>77.32009317150913</v>
      </c>
      <c r="J195" s="64"/>
    </row>
    <row r="196" spans="1:10" ht="15" customHeight="1">
      <c r="A196" s="10"/>
      <c r="B196" s="11"/>
      <c r="C196" s="18">
        <v>4240</v>
      </c>
      <c r="D196" s="13" t="s">
        <v>160</v>
      </c>
      <c r="E196" s="264">
        <v>10819</v>
      </c>
      <c r="F196" s="64">
        <v>30693</v>
      </c>
      <c r="G196" s="64">
        <v>20942</v>
      </c>
      <c r="H196" s="300">
        <f t="shared" si="8"/>
        <v>68.23054116573812</v>
      </c>
      <c r="I196" s="300">
        <f t="shared" si="7"/>
        <v>193.56687309363156</v>
      </c>
      <c r="J196" s="64"/>
    </row>
    <row r="197" spans="1:10" ht="15" customHeight="1">
      <c r="A197" s="10"/>
      <c r="B197" s="11"/>
      <c r="C197" s="18">
        <v>4260</v>
      </c>
      <c r="D197" s="13" t="s">
        <v>113</v>
      </c>
      <c r="E197" s="264">
        <v>178820</v>
      </c>
      <c r="F197" s="64">
        <v>175650</v>
      </c>
      <c r="G197" s="64">
        <v>131411</v>
      </c>
      <c r="H197" s="300">
        <f t="shared" si="8"/>
        <v>74.81411898662112</v>
      </c>
      <c r="I197" s="300">
        <f t="shared" si="7"/>
        <v>73.48786489207025</v>
      </c>
      <c r="J197" s="64">
        <v>3325</v>
      </c>
    </row>
    <row r="198" spans="1:10" ht="15" customHeight="1">
      <c r="A198" s="10"/>
      <c r="B198" s="11"/>
      <c r="C198" s="18">
        <v>4270</v>
      </c>
      <c r="D198" s="13" t="s">
        <v>110</v>
      </c>
      <c r="E198" s="264">
        <v>39856</v>
      </c>
      <c r="F198" s="64">
        <v>66760</v>
      </c>
      <c r="G198" s="64">
        <v>10454</v>
      </c>
      <c r="H198" s="300">
        <f t="shared" si="8"/>
        <v>15.659077291791492</v>
      </c>
      <c r="I198" s="300">
        <f t="shared" si="7"/>
        <v>26.229425933360094</v>
      </c>
      <c r="J198" s="64"/>
    </row>
    <row r="199" spans="1:10" ht="15" customHeight="1">
      <c r="A199" s="10"/>
      <c r="B199" s="11"/>
      <c r="C199" s="18">
        <v>4280</v>
      </c>
      <c r="D199" s="13" t="s">
        <v>122</v>
      </c>
      <c r="E199" s="264">
        <v>1860</v>
      </c>
      <c r="F199" s="64"/>
      <c r="G199" s="64">
        <v>0</v>
      </c>
      <c r="H199" s="300"/>
      <c r="I199" s="300">
        <f t="shared" si="7"/>
        <v>0</v>
      </c>
      <c r="J199" s="64"/>
    </row>
    <row r="200" spans="1:10" ht="15" customHeight="1">
      <c r="A200" s="10"/>
      <c r="B200" s="11"/>
      <c r="C200" s="18">
        <v>4300</v>
      </c>
      <c r="D200" s="13" t="s">
        <v>107</v>
      </c>
      <c r="E200" s="264">
        <v>30018</v>
      </c>
      <c r="F200" s="64">
        <v>29524</v>
      </c>
      <c r="G200" s="64">
        <v>18926</v>
      </c>
      <c r="H200" s="300">
        <f t="shared" si="8"/>
        <v>64.10377997561307</v>
      </c>
      <c r="I200" s="300">
        <f t="shared" si="7"/>
        <v>63.04883736424812</v>
      </c>
      <c r="J200" s="64"/>
    </row>
    <row r="201" spans="1:10" ht="15" customHeight="1">
      <c r="A201" s="10"/>
      <c r="B201" s="11"/>
      <c r="C201" s="18">
        <v>4410</v>
      </c>
      <c r="D201" s="13" t="s">
        <v>20</v>
      </c>
      <c r="E201" s="264">
        <v>2593</v>
      </c>
      <c r="F201" s="64">
        <v>6218</v>
      </c>
      <c r="G201" s="64">
        <v>1975</v>
      </c>
      <c r="H201" s="300">
        <f t="shared" si="8"/>
        <v>31.76262463814731</v>
      </c>
      <c r="I201" s="300">
        <f t="shared" si="7"/>
        <v>76.16660239105283</v>
      </c>
      <c r="J201" s="64"/>
    </row>
    <row r="202" spans="1:10" ht="15" customHeight="1">
      <c r="A202" s="10"/>
      <c r="B202" s="11"/>
      <c r="C202" s="18">
        <v>4430</v>
      </c>
      <c r="D202" s="13" t="s">
        <v>21</v>
      </c>
      <c r="E202" s="264">
        <v>129</v>
      </c>
      <c r="F202" s="64">
        <v>1126</v>
      </c>
      <c r="G202" s="64">
        <v>26</v>
      </c>
      <c r="H202" s="300">
        <f t="shared" si="8"/>
        <v>2.3090586145648313</v>
      </c>
      <c r="I202" s="300">
        <f aca="true" t="shared" si="9" ref="I202:I265">(G202/E202)*100</f>
        <v>20.155038759689923</v>
      </c>
      <c r="J202" s="64"/>
    </row>
    <row r="203" spans="1:10" ht="15" customHeight="1">
      <c r="A203" s="10"/>
      <c r="B203" s="11"/>
      <c r="C203" s="18">
        <v>4440</v>
      </c>
      <c r="D203" s="13" t="s">
        <v>28</v>
      </c>
      <c r="E203" s="264">
        <v>142130</v>
      </c>
      <c r="F203" s="64">
        <v>231884</v>
      </c>
      <c r="G203" s="64">
        <v>154880</v>
      </c>
      <c r="H203" s="300">
        <f t="shared" si="8"/>
        <v>66.79201669800418</v>
      </c>
      <c r="I203" s="300">
        <f t="shared" si="9"/>
        <v>108.97066066277353</v>
      </c>
      <c r="J203" s="64"/>
    </row>
    <row r="204" spans="1:10" ht="15" customHeight="1">
      <c r="A204" s="10"/>
      <c r="B204" s="11"/>
      <c r="C204" s="18">
        <v>4530</v>
      </c>
      <c r="D204" s="13" t="s">
        <v>18</v>
      </c>
      <c r="E204" s="264">
        <v>4149</v>
      </c>
      <c r="F204" s="64">
        <v>4000</v>
      </c>
      <c r="G204" s="64">
        <v>3813</v>
      </c>
      <c r="H204" s="300">
        <f t="shared" si="8"/>
        <v>95.325</v>
      </c>
      <c r="I204" s="300">
        <f t="shared" si="9"/>
        <v>91.90166305133766</v>
      </c>
      <c r="J204" s="64"/>
    </row>
    <row r="205" spans="1:10" ht="15" customHeight="1">
      <c r="A205" s="10"/>
      <c r="B205" s="11"/>
      <c r="C205" s="18">
        <v>6050</v>
      </c>
      <c r="D205" s="13" t="s">
        <v>104</v>
      </c>
      <c r="E205" s="264">
        <v>419440</v>
      </c>
      <c r="F205" s="64">
        <v>1097000</v>
      </c>
      <c r="G205" s="64">
        <v>416734</v>
      </c>
      <c r="H205" s="300">
        <f t="shared" si="8"/>
        <v>37.98851412944394</v>
      </c>
      <c r="I205" s="300">
        <f t="shared" si="9"/>
        <v>99.35485409116917</v>
      </c>
      <c r="J205" s="64">
        <v>608</v>
      </c>
    </row>
    <row r="206" spans="1:10" ht="15" customHeight="1">
      <c r="A206" s="10"/>
      <c r="B206" s="20">
        <v>80114</v>
      </c>
      <c r="C206" s="22"/>
      <c r="D206" s="23" t="s">
        <v>123</v>
      </c>
      <c r="E206" s="66">
        <f>SUM(E207:E217)</f>
        <v>124967</v>
      </c>
      <c r="F206" s="66">
        <f>SUM(F207:F216)</f>
        <v>235000</v>
      </c>
      <c r="G206" s="66">
        <f>SUM(G207:G216)</f>
        <v>105571</v>
      </c>
      <c r="H206" s="304">
        <f t="shared" si="8"/>
        <v>44.92382978723404</v>
      </c>
      <c r="I206" s="304">
        <f t="shared" si="9"/>
        <v>84.47910248305553</v>
      </c>
      <c r="J206" s="66">
        <f>SUM(J207:J216)</f>
        <v>5854</v>
      </c>
    </row>
    <row r="207" spans="1:10" ht="15" customHeight="1">
      <c r="A207" s="10"/>
      <c r="B207" s="20"/>
      <c r="C207" s="18">
        <v>3020</v>
      </c>
      <c r="D207" s="13" t="s">
        <v>114</v>
      </c>
      <c r="E207" s="264">
        <v>150</v>
      </c>
      <c r="F207" s="64">
        <v>2000</v>
      </c>
      <c r="G207" s="64">
        <v>300</v>
      </c>
      <c r="H207" s="300">
        <f t="shared" si="8"/>
        <v>15</v>
      </c>
      <c r="I207" s="300">
        <f t="shared" si="9"/>
        <v>200</v>
      </c>
      <c r="J207" s="64"/>
    </row>
    <row r="208" spans="1:10" ht="15" customHeight="1">
      <c r="A208" s="10"/>
      <c r="B208" s="11"/>
      <c r="C208" s="18">
        <v>4010</v>
      </c>
      <c r="D208" s="13" t="s">
        <v>109</v>
      </c>
      <c r="E208" s="264">
        <v>89760</v>
      </c>
      <c r="F208" s="64">
        <v>165000</v>
      </c>
      <c r="G208" s="64">
        <v>72049</v>
      </c>
      <c r="H208" s="300">
        <f t="shared" si="8"/>
        <v>43.66606060606061</v>
      </c>
      <c r="I208" s="300">
        <f t="shared" si="9"/>
        <v>80.26849376114083</v>
      </c>
      <c r="J208" s="64">
        <v>3260</v>
      </c>
    </row>
    <row r="209" spans="1:10" ht="15" customHeight="1">
      <c r="A209" s="10"/>
      <c r="B209" s="11"/>
      <c r="C209" s="18">
        <v>4040</v>
      </c>
      <c r="D209" s="13" t="s">
        <v>112</v>
      </c>
      <c r="E209" s="264">
        <v>10557</v>
      </c>
      <c r="F209" s="64">
        <v>12500</v>
      </c>
      <c r="G209" s="64">
        <v>9806</v>
      </c>
      <c r="H209" s="300">
        <f t="shared" si="8"/>
        <v>78.448</v>
      </c>
      <c r="I209" s="300">
        <f t="shared" si="9"/>
        <v>92.88623662025196</v>
      </c>
      <c r="J209" s="64"/>
    </row>
    <row r="210" spans="1:10" ht="15" customHeight="1">
      <c r="A210" s="10"/>
      <c r="B210" s="11"/>
      <c r="C210" s="18">
        <v>4110</v>
      </c>
      <c r="D210" s="13" t="s">
        <v>29</v>
      </c>
      <c r="E210" s="264">
        <v>13566</v>
      </c>
      <c r="F210" s="64">
        <v>31000</v>
      </c>
      <c r="G210" s="64">
        <v>14213</v>
      </c>
      <c r="H210" s="300">
        <f t="shared" si="8"/>
        <v>45.848387096774196</v>
      </c>
      <c r="I210" s="300">
        <f t="shared" si="9"/>
        <v>104.76927613150524</v>
      </c>
      <c r="J210" s="64">
        <v>2275</v>
      </c>
    </row>
    <row r="211" spans="1:10" ht="15" customHeight="1">
      <c r="A211" s="10"/>
      <c r="B211" s="11"/>
      <c r="C211" s="18">
        <v>4120</v>
      </c>
      <c r="D211" s="13" t="s">
        <v>27</v>
      </c>
      <c r="E211" s="264">
        <v>1877</v>
      </c>
      <c r="F211" s="64">
        <v>4300</v>
      </c>
      <c r="G211" s="64">
        <v>2026</v>
      </c>
      <c r="H211" s="300">
        <f t="shared" si="8"/>
        <v>47.116279069767444</v>
      </c>
      <c r="I211" s="300">
        <f t="shared" si="9"/>
        <v>107.93819925412893</v>
      </c>
      <c r="J211" s="64">
        <v>319</v>
      </c>
    </row>
    <row r="212" spans="1:10" ht="15" customHeight="1">
      <c r="A212" s="10"/>
      <c r="B212" s="11"/>
      <c r="C212" s="18">
        <v>4210</v>
      </c>
      <c r="D212" s="13" t="s">
        <v>105</v>
      </c>
      <c r="E212" s="264">
        <v>6185</v>
      </c>
      <c r="F212" s="64">
        <v>10000</v>
      </c>
      <c r="G212" s="64">
        <v>2308</v>
      </c>
      <c r="H212" s="300">
        <f t="shared" si="8"/>
        <v>23.080000000000002</v>
      </c>
      <c r="I212" s="300">
        <f t="shared" si="9"/>
        <v>37.31608730800323</v>
      </c>
      <c r="J212" s="64"/>
    </row>
    <row r="213" spans="1:10" ht="15" customHeight="1">
      <c r="A213" s="10"/>
      <c r="B213" s="11"/>
      <c r="C213" s="18">
        <v>4270</v>
      </c>
      <c r="D213" s="13" t="s">
        <v>110</v>
      </c>
      <c r="E213" s="264"/>
      <c r="F213" s="64">
        <v>1000</v>
      </c>
      <c r="G213" s="64">
        <v>560</v>
      </c>
      <c r="H213" s="300">
        <f t="shared" si="8"/>
        <v>56.00000000000001</v>
      </c>
      <c r="I213" s="300"/>
      <c r="J213" s="64"/>
    </row>
    <row r="214" spans="1:10" ht="15" customHeight="1">
      <c r="A214" s="10"/>
      <c r="B214" s="11"/>
      <c r="C214" s="18">
        <v>4300</v>
      </c>
      <c r="D214" s="13" t="s">
        <v>107</v>
      </c>
      <c r="E214" s="264">
        <v>2517</v>
      </c>
      <c r="F214" s="64">
        <v>4026</v>
      </c>
      <c r="G214" s="64">
        <v>1179</v>
      </c>
      <c r="H214" s="300">
        <f t="shared" si="8"/>
        <v>29.284649776453055</v>
      </c>
      <c r="I214" s="300">
        <f t="shared" si="9"/>
        <v>46.841477949940405</v>
      </c>
      <c r="J214" s="64"/>
    </row>
    <row r="215" spans="1:10" ht="15" customHeight="1">
      <c r="A215" s="10"/>
      <c r="B215" s="11"/>
      <c r="C215" s="18">
        <v>4410</v>
      </c>
      <c r="D215" s="13" t="s">
        <v>20</v>
      </c>
      <c r="E215" s="264">
        <v>325</v>
      </c>
      <c r="F215" s="64">
        <v>1000</v>
      </c>
      <c r="G215" s="64"/>
      <c r="H215" s="300">
        <f t="shared" si="8"/>
        <v>0</v>
      </c>
      <c r="I215" s="300">
        <f t="shared" si="9"/>
        <v>0</v>
      </c>
      <c r="J215" s="64"/>
    </row>
    <row r="216" spans="1:10" ht="15" customHeight="1">
      <c r="A216" s="10"/>
      <c r="B216" s="11"/>
      <c r="C216" s="18">
        <v>4440</v>
      </c>
      <c r="D216" s="13" t="s">
        <v>28</v>
      </c>
      <c r="E216" s="264"/>
      <c r="F216" s="64">
        <v>4174</v>
      </c>
      <c r="G216" s="64">
        <v>3130</v>
      </c>
      <c r="H216" s="300">
        <f t="shared" si="8"/>
        <v>74.98802108289411</v>
      </c>
      <c r="I216" s="300"/>
      <c r="J216" s="64"/>
    </row>
    <row r="217" spans="1:10" ht="15" customHeight="1">
      <c r="A217" s="10"/>
      <c r="B217" s="11"/>
      <c r="C217" s="18">
        <v>4570</v>
      </c>
      <c r="D217" s="13" t="s">
        <v>221</v>
      </c>
      <c r="E217" s="264">
        <v>30</v>
      </c>
      <c r="F217" s="64"/>
      <c r="G217" s="64"/>
      <c r="H217" s="300"/>
      <c r="I217" s="300">
        <f t="shared" si="9"/>
        <v>0</v>
      </c>
      <c r="J217" s="64"/>
    </row>
    <row r="218" spans="1:10" ht="15" customHeight="1">
      <c r="A218" s="10"/>
      <c r="B218" s="20">
        <v>80120</v>
      </c>
      <c r="C218" s="22"/>
      <c r="D218" s="23" t="s">
        <v>93</v>
      </c>
      <c r="E218" s="66">
        <f>SUM(E219:E229)</f>
        <v>394418</v>
      </c>
      <c r="F218" s="66">
        <f>SUM(F219:F229)</f>
        <v>909705</v>
      </c>
      <c r="G218" s="66">
        <f>SUM(G219:G229)</f>
        <v>436144</v>
      </c>
      <c r="H218" s="304">
        <f t="shared" si="8"/>
        <v>47.94345419669014</v>
      </c>
      <c r="I218" s="304">
        <f t="shared" si="9"/>
        <v>110.57913178404637</v>
      </c>
      <c r="J218" s="66">
        <f>SUM(J219:J228)</f>
        <v>15560</v>
      </c>
    </row>
    <row r="219" spans="1:10" ht="15" customHeight="1">
      <c r="A219" s="10"/>
      <c r="B219" s="11"/>
      <c r="C219" s="18">
        <v>3020</v>
      </c>
      <c r="D219" s="13" t="s">
        <v>114</v>
      </c>
      <c r="E219" s="264"/>
      <c r="F219" s="64">
        <v>2000</v>
      </c>
      <c r="G219" s="64"/>
      <c r="H219" s="300">
        <f t="shared" si="8"/>
        <v>0</v>
      </c>
      <c r="I219" s="300"/>
      <c r="J219" s="64"/>
    </row>
    <row r="220" spans="1:10" ht="15" customHeight="1">
      <c r="A220" s="10"/>
      <c r="B220" s="11"/>
      <c r="C220" s="18">
        <v>4010</v>
      </c>
      <c r="D220" s="13" t="s">
        <v>109</v>
      </c>
      <c r="E220" s="264">
        <v>267355</v>
      </c>
      <c r="F220" s="64">
        <v>555900</v>
      </c>
      <c r="G220" s="64">
        <v>261920</v>
      </c>
      <c r="H220" s="300">
        <f t="shared" si="8"/>
        <v>47.116387839539485</v>
      </c>
      <c r="I220" s="300">
        <f t="shared" si="9"/>
        <v>97.96712236539432</v>
      </c>
      <c r="J220" s="64">
        <v>9896</v>
      </c>
    </row>
    <row r="221" spans="1:10" ht="15" customHeight="1">
      <c r="A221" s="10"/>
      <c r="B221" s="11"/>
      <c r="C221" s="18">
        <v>4040</v>
      </c>
      <c r="D221" s="13" t="s">
        <v>112</v>
      </c>
      <c r="E221" s="264">
        <v>42426</v>
      </c>
      <c r="F221" s="64">
        <v>49355</v>
      </c>
      <c r="G221" s="64">
        <v>49355</v>
      </c>
      <c r="H221" s="300">
        <f t="shared" si="8"/>
        <v>100</v>
      </c>
      <c r="I221" s="300">
        <f t="shared" si="9"/>
        <v>116.33196624711262</v>
      </c>
      <c r="J221" s="64"/>
    </row>
    <row r="222" spans="1:10" ht="15" customHeight="1">
      <c r="A222" s="10"/>
      <c r="B222" s="11"/>
      <c r="C222" s="18">
        <v>4110</v>
      </c>
      <c r="D222" s="13" t="s">
        <v>29</v>
      </c>
      <c r="E222" s="264">
        <v>43911</v>
      </c>
      <c r="F222" s="64">
        <v>105600</v>
      </c>
      <c r="G222" s="64">
        <v>46103</v>
      </c>
      <c r="H222" s="300">
        <f t="shared" si="8"/>
        <v>43.65814393939394</v>
      </c>
      <c r="I222" s="300">
        <f t="shared" si="9"/>
        <v>104.99191546537314</v>
      </c>
      <c r="J222" s="64">
        <v>4710</v>
      </c>
    </row>
    <row r="223" spans="1:10" ht="15" customHeight="1">
      <c r="A223" s="10"/>
      <c r="B223" s="11"/>
      <c r="C223" s="18">
        <v>4120</v>
      </c>
      <c r="D223" s="13" t="s">
        <v>27</v>
      </c>
      <c r="E223" s="264">
        <v>6226</v>
      </c>
      <c r="F223" s="64">
        <v>14800</v>
      </c>
      <c r="G223" s="64">
        <v>6230</v>
      </c>
      <c r="H223" s="300">
        <f t="shared" si="8"/>
        <v>42.09459459459459</v>
      </c>
      <c r="I223" s="300">
        <f t="shared" si="9"/>
        <v>100.06424670735625</v>
      </c>
      <c r="J223" s="64">
        <v>954</v>
      </c>
    </row>
    <row r="224" spans="1:10" ht="15" customHeight="1">
      <c r="A224" s="10"/>
      <c r="B224" s="11"/>
      <c r="C224" s="18">
        <v>4210</v>
      </c>
      <c r="D224" s="13" t="s">
        <v>105</v>
      </c>
      <c r="E224" s="264">
        <v>5000</v>
      </c>
      <c r="F224" s="64">
        <v>4050</v>
      </c>
      <c r="G224" s="64">
        <v>4050</v>
      </c>
      <c r="H224" s="300">
        <f t="shared" si="8"/>
        <v>100</v>
      </c>
      <c r="I224" s="300">
        <f t="shared" si="9"/>
        <v>81</v>
      </c>
      <c r="J224" s="64"/>
    </row>
    <row r="225" spans="1:10" ht="15" customHeight="1">
      <c r="A225" s="10"/>
      <c r="B225" s="11"/>
      <c r="C225" s="18">
        <v>4240</v>
      </c>
      <c r="D225" s="13" t="s">
        <v>160</v>
      </c>
      <c r="E225" s="264"/>
      <c r="F225" s="64">
        <v>8000</v>
      </c>
      <c r="G225" s="64">
        <v>200</v>
      </c>
      <c r="H225" s="300">
        <f t="shared" si="8"/>
        <v>2.5</v>
      </c>
      <c r="I225" s="300"/>
      <c r="J225" s="64"/>
    </row>
    <row r="226" spans="1:10" ht="15" customHeight="1">
      <c r="A226" s="10"/>
      <c r="B226" s="11"/>
      <c r="C226" s="18">
        <v>4260</v>
      </c>
      <c r="D226" s="13" t="s">
        <v>113</v>
      </c>
      <c r="E226" s="264"/>
      <c r="F226" s="64">
        <v>50000</v>
      </c>
      <c r="G226" s="64">
        <v>37001</v>
      </c>
      <c r="H226" s="300">
        <f t="shared" si="8"/>
        <v>74.002</v>
      </c>
      <c r="I226" s="300"/>
      <c r="J226" s="64"/>
    </row>
    <row r="227" spans="1:10" ht="15" customHeight="1">
      <c r="A227" s="10"/>
      <c r="B227" s="11"/>
      <c r="C227" s="18">
        <v>4270</v>
      </c>
      <c r="D227" s="13" t="s">
        <v>110</v>
      </c>
      <c r="E227" s="264"/>
      <c r="F227" s="64">
        <v>80000</v>
      </c>
      <c r="G227" s="64">
        <v>2500</v>
      </c>
      <c r="H227" s="300">
        <f t="shared" si="8"/>
        <v>3.125</v>
      </c>
      <c r="I227" s="300"/>
      <c r="J227" s="64"/>
    </row>
    <row r="228" spans="1:10" ht="15" customHeight="1">
      <c r="A228" s="10"/>
      <c r="B228" s="11"/>
      <c r="C228" s="18">
        <v>4300</v>
      </c>
      <c r="D228" s="13" t="s">
        <v>107</v>
      </c>
      <c r="E228" s="264"/>
      <c r="F228" s="64">
        <v>5000</v>
      </c>
      <c r="G228" s="64">
        <v>2785</v>
      </c>
      <c r="H228" s="300">
        <f t="shared" si="8"/>
        <v>55.7</v>
      </c>
      <c r="I228" s="300"/>
      <c r="J228" s="64"/>
    </row>
    <row r="229" spans="1:10" ht="15" customHeight="1">
      <c r="A229" s="10"/>
      <c r="B229" s="11"/>
      <c r="C229" s="18">
        <v>4440</v>
      </c>
      <c r="D229" s="13" t="s">
        <v>28</v>
      </c>
      <c r="E229" s="264">
        <v>29500</v>
      </c>
      <c r="F229" s="64">
        <v>35000</v>
      </c>
      <c r="G229" s="64">
        <v>26000</v>
      </c>
      <c r="H229" s="300">
        <f t="shared" si="8"/>
        <v>74.28571428571429</v>
      </c>
      <c r="I229" s="300">
        <f t="shared" si="9"/>
        <v>88.13559322033898</v>
      </c>
      <c r="J229" s="64"/>
    </row>
    <row r="230" spans="1:10" ht="15" customHeight="1">
      <c r="A230" s="10"/>
      <c r="B230" s="20">
        <v>80130</v>
      </c>
      <c r="C230" s="22"/>
      <c r="D230" s="23" t="s">
        <v>94</v>
      </c>
      <c r="E230" s="66">
        <f>SUM(E231:E241)</f>
        <v>229687</v>
      </c>
      <c r="F230" s="66">
        <f>SUM(F231:F241)</f>
        <v>501809</v>
      </c>
      <c r="G230" s="66">
        <f>SUM(G231:G241)</f>
        <v>238907</v>
      </c>
      <c r="H230" s="304">
        <f t="shared" si="8"/>
        <v>47.60915009495645</v>
      </c>
      <c r="I230" s="304">
        <f t="shared" si="9"/>
        <v>104.01415839816795</v>
      </c>
      <c r="J230" s="66">
        <f>SUM(J231:J241)</f>
        <v>9966</v>
      </c>
    </row>
    <row r="231" spans="1:10" ht="15" customHeight="1">
      <c r="A231" s="10"/>
      <c r="B231" s="11"/>
      <c r="C231" s="18">
        <v>3020</v>
      </c>
      <c r="D231" s="13" t="s">
        <v>114</v>
      </c>
      <c r="E231" s="264">
        <v>20</v>
      </c>
      <c r="F231" s="64">
        <v>2000</v>
      </c>
      <c r="G231" s="64"/>
      <c r="H231" s="300">
        <f t="shared" si="8"/>
        <v>0</v>
      </c>
      <c r="I231" s="300">
        <f t="shared" si="9"/>
        <v>0</v>
      </c>
      <c r="J231" s="64"/>
    </row>
    <row r="232" spans="1:10" ht="15" customHeight="1">
      <c r="A232" s="10"/>
      <c r="B232" s="11"/>
      <c r="C232" s="18">
        <v>4010</v>
      </c>
      <c r="D232" s="13" t="s">
        <v>109</v>
      </c>
      <c r="E232" s="264">
        <v>131379</v>
      </c>
      <c r="F232" s="64">
        <v>275800</v>
      </c>
      <c r="G232" s="64">
        <v>149902</v>
      </c>
      <c r="H232" s="300">
        <f t="shared" si="8"/>
        <v>54.351704133430026</v>
      </c>
      <c r="I232" s="300">
        <f t="shared" si="9"/>
        <v>114.0989046955754</v>
      </c>
      <c r="J232" s="64">
        <v>5588</v>
      </c>
    </row>
    <row r="233" spans="1:10" ht="15" customHeight="1">
      <c r="A233" s="10"/>
      <c r="B233" s="11"/>
      <c r="C233" s="18">
        <v>4040</v>
      </c>
      <c r="D233" s="13" t="s">
        <v>112</v>
      </c>
      <c r="E233" s="264">
        <v>22063</v>
      </c>
      <c r="F233" s="64">
        <v>23509</v>
      </c>
      <c r="G233" s="64">
        <v>23509</v>
      </c>
      <c r="H233" s="300">
        <f t="shared" si="8"/>
        <v>100</v>
      </c>
      <c r="I233" s="300">
        <f t="shared" si="9"/>
        <v>106.55395911707384</v>
      </c>
      <c r="J233" s="64"/>
    </row>
    <row r="234" spans="1:10" ht="15" customHeight="1">
      <c r="A234" s="10"/>
      <c r="B234" s="11"/>
      <c r="C234" s="18">
        <v>4110</v>
      </c>
      <c r="D234" s="13" t="s">
        <v>29</v>
      </c>
      <c r="E234" s="264">
        <v>21393</v>
      </c>
      <c r="F234" s="64">
        <v>52200</v>
      </c>
      <c r="G234" s="64">
        <v>23138</v>
      </c>
      <c r="H234" s="300">
        <f t="shared" si="8"/>
        <v>44.32567049808429</v>
      </c>
      <c r="I234" s="300">
        <f t="shared" si="9"/>
        <v>108.15687374374797</v>
      </c>
      <c r="J234" s="64">
        <v>3839</v>
      </c>
    </row>
    <row r="235" spans="1:10" ht="15" customHeight="1">
      <c r="A235" s="10"/>
      <c r="B235" s="11"/>
      <c r="C235" s="18">
        <v>4120</v>
      </c>
      <c r="D235" s="13" t="s">
        <v>27</v>
      </c>
      <c r="E235" s="264">
        <v>3030</v>
      </c>
      <c r="F235" s="64">
        <v>7300</v>
      </c>
      <c r="G235" s="64">
        <v>3275</v>
      </c>
      <c r="H235" s="300">
        <f t="shared" si="8"/>
        <v>44.86301369863014</v>
      </c>
      <c r="I235" s="300">
        <f t="shared" si="9"/>
        <v>108.08580858085807</v>
      </c>
      <c r="J235" s="64">
        <v>539</v>
      </c>
    </row>
    <row r="236" spans="1:10" ht="15" customHeight="1">
      <c r="A236" s="10"/>
      <c r="B236" s="11"/>
      <c r="C236" s="18">
        <v>4210</v>
      </c>
      <c r="D236" s="13" t="s">
        <v>105</v>
      </c>
      <c r="E236" s="264">
        <v>2997</v>
      </c>
      <c r="F236" s="64">
        <v>2000</v>
      </c>
      <c r="G236" s="64">
        <v>2000</v>
      </c>
      <c r="H236" s="300">
        <f t="shared" si="8"/>
        <v>100</v>
      </c>
      <c r="I236" s="300">
        <f t="shared" si="9"/>
        <v>66.7334000667334</v>
      </c>
      <c r="J236" s="64"/>
    </row>
    <row r="237" spans="1:10" ht="15" customHeight="1">
      <c r="A237" s="10"/>
      <c r="B237" s="11"/>
      <c r="C237" s="18">
        <v>4240</v>
      </c>
      <c r="D237" s="13" t="s">
        <v>160</v>
      </c>
      <c r="E237" s="264"/>
      <c r="F237" s="64">
        <v>2000</v>
      </c>
      <c r="G237" s="64"/>
      <c r="H237" s="300">
        <f t="shared" si="8"/>
        <v>0</v>
      </c>
      <c r="I237" s="300"/>
      <c r="J237" s="64"/>
    </row>
    <row r="238" spans="1:10" ht="15" customHeight="1">
      <c r="A238" s="10"/>
      <c r="B238" s="11"/>
      <c r="C238" s="18">
        <v>4260</v>
      </c>
      <c r="D238" s="13" t="s">
        <v>113</v>
      </c>
      <c r="E238" s="264">
        <v>268</v>
      </c>
      <c r="F238" s="64">
        <v>40000</v>
      </c>
      <c r="G238" s="64"/>
      <c r="H238" s="300">
        <f t="shared" si="8"/>
        <v>0</v>
      </c>
      <c r="I238" s="300">
        <f t="shared" si="9"/>
        <v>0</v>
      </c>
      <c r="J238" s="64"/>
    </row>
    <row r="239" spans="1:10" ht="15" customHeight="1">
      <c r="A239" s="10"/>
      <c r="B239" s="11"/>
      <c r="C239" s="18">
        <v>4270</v>
      </c>
      <c r="D239" s="13" t="s">
        <v>110</v>
      </c>
      <c r="E239" s="264">
        <v>3089</v>
      </c>
      <c r="F239" s="64">
        <v>30000</v>
      </c>
      <c r="G239" s="64"/>
      <c r="H239" s="300">
        <f t="shared" si="8"/>
        <v>0</v>
      </c>
      <c r="I239" s="300">
        <f t="shared" si="9"/>
        <v>0</v>
      </c>
      <c r="J239" s="64"/>
    </row>
    <row r="240" spans="1:10" ht="15" customHeight="1">
      <c r="A240" s="10"/>
      <c r="B240" s="11"/>
      <c r="C240" s="18">
        <v>4300</v>
      </c>
      <c r="D240" s="13" t="s">
        <v>107</v>
      </c>
      <c r="E240" s="264">
        <v>31448</v>
      </c>
      <c r="F240" s="64">
        <v>50000</v>
      </c>
      <c r="G240" s="64">
        <v>23083</v>
      </c>
      <c r="H240" s="300">
        <f t="shared" si="8"/>
        <v>46.166000000000004</v>
      </c>
      <c r="I240" s="300">
        <f t="shared" si="9"/>
        <v>73.4005342152124</v>
      </c>
      <c r="J240" s="64"/>
    </row>
    <row r="241" spans="1:10" ht="15" customHeight="1">
      <c r="A241" s="16"/>
      <c r="B241" s="17"/>
      <c r="C241" s="37">
        <v>4440</v>
      </c>
      <c r="D241" s="41" t="s">
        <v>28</v>
      </c>
      <c r="E241" s="267">
        <v>14000</v>
      </c>
      <c r="F241" s="68">
        <v>17000</v>
      </c>
      <c r="G241" s="68">
        <v>14000</v>
      </c>
      <c r="H241" s="301">
        <f t="shared" si="8"/>
        <v>82.35294117647058</v>
      </c>
      <c r="I241" s="300">
        <f t="shared" si="9"/>
        <v>100</v>
      </c>
      <c r="J241" s="64"/>
    </row>
    <row r="242" spans="1:10" ht="15" customHeight="1">
      <c r="A242" s="10"/>
      <c r="B242" s="20">
        <v>80195</v>
      </c>
      <c r="C242" s="28"/>
      <c r="D242" s="76" t="s">
        <v>3</v>
      </c>
      <c r="E242" s="66">
        <f>SUM(E243:E246)</f>
        <v>64681</v>
      </c>
      <c r="F242" s="66">
        <f>SUM(F243:F245)</f>
        <v>11403</v>
      </c>
      <c r="G242" s="66">
        <f>SUM(G243:G245)</f>
        <v>4702</v>
      </c>
      <c r="H242" s="347">
        <f t="shared" si="8"/>
        <v>41.23476278172411</v>
      </c>
      <c r="I242" s="304">
        <f t="shared" si="9"/>
        <v>7.2695227346515985</v>
      </c>
      <c r="J242" s="66">
        <f>SUM(J243:J245)</f>
        <v>0</v>
      </c>
    </row>
    <row r="243" spans="1:10" ht="15" customHeight="1">
      <c r="A243" s="10"/>
      <c r="B243" s="20"/>
      <c r="C243" s="18">
        <v>2820</v>
      </c>
      <c r="D243" s="13" t="s">
        <v>202</v>
      </c>
      <c r="E243" s="64"/>
      <c r="F243" s="64">
        <v>10000</v>
      </c>
      <c r="G243" s="64">
        <v>3500</v>
      </c>
      <c r="H243" s="301">
        <f t="shared" si="8"/>
        <v>35</v>
      </c>
      <c r="I243" s="300"/>
      <c r="J243" s="1"/>
    </row>
    <row r="244" spans="1:10" ht="15" customHeight="1">
      <c r="A244" s="10"/>
      <c r="B244" s="11"/>
      <c r="C244" s="26">
        <v>3020</v>
      </c>
      <c r="D244" s="46" t="s">
        <v>136</v>
      </c>
      <c r="E244" s="64">
        <v>200</v>
      </c>
      <c r="F244" s="64">
        <v>1203</v>
      </c>
      <c r="G244" s="64">
        <v>1002</v>
      </c>
      <c r="H244" s="301">
        <f t="shared" si="8"/>
        <v>83.29177057356608</v>
      </c>
      <c r="I244" s="300">
        <f t="shared" si="9"/>
        <v>501</v>
      </c>
      <c r="J244" s="1"/>
    </row>
    <row r="245" spans="1:10" ht="15" customHeight="1">
      <c r="A245" s="10"/>
      <c r="B245" s="11"/>
      <c r="C245" s="18">
        <v>4300</v>
      </c>
      <c r="D245" s="13" t="s">
        <v>107</v>
      </c>
      <c r="E245" s="64"/>
      <c r="F245" s="64">
        <v>200</v>
      </c>
      <c r="G245" s="64">
        <v>200</v>
      </c>
      <c r="H245" s="301">
        <f t="shared" si="8"/>
        <v>100</v>
      </c>
      <c r="I245" s="300"/>
      <c r="J245" s="1"/>
    </row>
    <row r="246" spans="1:10" ht="15" customHeight="1" thickBot="1">
      <c r="A246" s="16"/>
      <c r="B246" s="17"/>
      <c r="C246" s="37">
        <v>4440</v>
      </c>
      <c r="D246" s="41" t="s">
        <v>28</v>
      </c>
      <c r="E246" s="68">
        <v>64481</v>
      </c>
      <c r="F246" s="68"/>
      <c r="G246" s="68"/>
      <c r="H246" s="272"/>
      <c r="I246" s="301">
        <f t="shared" si="9"/>
        <v>0</v>
      </c>
      <c r="J246" s="352"/>
    </row>
    <row r="247" spans="1:10" ht="15" customHeight="1" thickBot="1">
      <c r="A247" s="227">
        <v>851</v>
      </c>
      <c r="B247" s="228"/>
      <c r="C247" s="231"/>
      <c r="D247" s="232" t="s">
        <v>10</v>
      </c>
      <c r="E247" s="230">
        <f>SUM(E248)</f>
        <v>134049</v>
      </c>
      <c r="F247" s="230">
        <f>SUM(F248)</f>
        <v>419572</v>
      </c>
      <c r="G247" s="266">
        <f>SUM(G248)</f>
        <v>180609</v>
      </c>
      <c r="H247" s="305">
        <f t="shared" si="8"/>
        <v>43.04600878990972</v>
      </c>
      <c r="I247" s="324">
        <f t="shared" si="9"/>
        <v>134.73356757603563</v>
      </c>
      <c r="J247" s="230">
        <f>SUM(J248)</f>
        <v>5930</v>
      </c>
    </row>
    <row r="248" spans="1:10" ht="15" customHeight="1">
      <c r="A248" s="38"/>
      <c r="B248" s="34">
        <v>85154</v>
      </c>
      <c r="C248" s="39"/>
      <c r="D248" s="40" t="s">
        <v>12</v>
      </c>
      <c r="E248" s="71">
        <f>SUM(E251:E260)</f>
        <v>134049</v>
      </c>
      <c r="F248" s="71">
        <f>SUM(F249:F260)</f>
        <v>419572</v>
      </c>
      <c r="G248" s="71">
        <f>SUM(G249:G260)</f>
        <v>180609</v>
      </c>
      <c r="H248" s="303">
        <f t="shared" si="8"/>
        <v>43.04600878990972</v>
      </c>
      <c r="I248" s="303">
        <f t="shared" si="9"/>
        <v>134.73356757603563</v>
      </c>
      <c r="J248" s="71">
        <f>SUM(J249:J260)</f>
        <v>5930</v>
      </c>
    </row>
    <row r="249" spans="1:10" ht="24" customHeight="1">
      <c r="A249" s="38"/>
      <c r="B249" s="34"/>
      <c r="C249" s="113">
        <v>2320</v>
      </c>
      <c r="D249" s="319" t="s">
        <v>243</v>
      </c>
      <c r="E249" s="310"/>
      <c r="F249" s="81">
        <v>3500</v>
      </c>
      <c r="G249" s="81"/>
      <c r="H249" s="299">
        <f t="shared" si="8"/>
        <v>0</v>
      </c>
      <c r="I249" s="300"/>
      <c r="J249" s="64"/>
    </row>
    <row r="250" spans="1:10" ht="24.75" customHeight="1">
      <c r="A250" s="38"/>
      <c r="B250" s="34"/>
      <c r="C250" s="113">
        <v>2620</v>
      </c>
      <c r="D250" s="319" t="s">
        <v>244</v>
      </c>
      <c r="E250" s="310"/>
      <c r="F250" s="81">
        <v>5995</v>
      </c>
      <c r="G250" s="81"/>
      <c r="H250" s="299">
        <f t="shared" si="8"/>
        <v>0</v>
      </c>
      <c r="I250" s="300"/>
      <c r="J250" s="64"/>
    </row>
    <row r="251" spans="1:10" ht="15" customHeight="1">
      <c r="A251" s="38"/>
      <c r="B251" s="34"/>
      <c r="C251" s="113">
        <v>2710</v>
      </c>
      <c r="D251" s="112" t="s">
        <v>242</v>
      </c>
      <c r="E251" s="310">
        <v>9000</v>
      </c>
      <c r="F251" s="81">
        <v>4600</v>
      </c>
      <c r="G251" s="81">
        <v>4600</v>
      </c>
      <c r="H251" s="299">
        <f t="shared" si="8"/>
        <v>100</v>
      </c>
      <c r="I251" s="300">
        <f t="shared" si="9"/>
        <v>51.11111111111111</v>
      </c>
      <c r="J251" s="64"/>
    </row>
    <row r="252" spans="1:10" ht="15" customHeight="1">
      <c r="A252" s="10"/>
      <c r="B252" s="11"/>
      <c r="C252" s="18">
        <v>2820</v>
      </c>
      <c r="D252" s="13" t="s">
        <v>202</v>
      </c>
      <c r="E252" s="264">
        <v>68732</v>
      </c>
      <c r="F252" s="64">
        <v>102393</v>
      </c>
      <c r="G252" s="64">
        <v>31050</v>
      </c>
      <c r="H252" s="300">
        <f t="shared" si="8"/>
        <v>30.32433857783247</v>
      </c>
      <c r="I252" s="300">
        <f t="shared" si="9"/>
        <v>45.17546412151545</v>
      </c>
      <c r="J252" s="64"/>
    </row>
    <row r="253" spans="1:10" ht="15" customHeight="1">
      <c r="A253" s="10"/>
      <c r="B253" s="11"/>
      <c r="C253" s="18">
        <v>3020</v>
      </c>
      <c r="D253" s="13" t="s">
        <v>114</v>
      </c>
      <c r="E253" s="264">
        <v>3721</v>
      </c>
      <c r="F253" s="64">
        <v>10000</v>
      </c>
      <c r="G253" s="64"/>
      <c r="H253" s="300">
        <f t="shared" si="8"/>
        <v>0</v>
      </c>
      <c r="I253" s="300">
        <f t="shared" si="9"/>
        <v>0</v>
      </c>
      <c r="J253" s="64"/>
    </row>
    <row r="254" spans="1:10" ht="15" customHeight="1">
      <c r="A254" s="10"/>
      <c r="B254" s="11"/>
      <c r="C254" s="18">
        <v>3030</v>
      </c>
      <c r="D254" s="13" t="s">
        <v>197</v>
      </c>
      <c r="E254" s="264">
        <v>3900</v>
      </c>
      <c r="F254" s="64"/>
      <c r="G254" s="64"/>
      <c r="H254" s="300"/>
      <c r="I254" s="300">
        <f t="shared" si="9"/>
        <v>0</v>
      </c>
      <c r="J254" s="64"/>
    </row>
    <row r="255" spans="1:10" ht="15" customHeight="1">
      <c r="A255" s="10"/>
      <c r="B255" s="11"/>
      <c r="C255" s="18">
        <v>4110</v>
      </c>
      <c r="D255" s="13" t="s">
        <v>29</v>
      </c>
      <c r="E255" s="264">
        <v>680</v>
      </c>
      <c r="F255" s="64">
        <v>2000</v>
      </c>
      <c r="G255" s="64">
        <v>752</v>
      </c>
      <c r="H255" s="300">
        <f t="shared" si="8"/>
        <v>37.6</v>
      </c>
      <c r="I255" s="300">
        <f t="shared" si="9"/>
        <v>110.58823529411765</v>
      </c>
      <c r="J255" s="64">
        <v>104</v>
      </c>
    </row>
    <row r="256" spans="1:10" ht="15" customHeight="1">
      <c r="A256" s="10"/>
      <c r="B256" s="11"/>
      <c r="C256" s="18">
        <v>4120</v>
      </c>
      <c r="D256" s="13" t="s">
        <v>27</v>
      </c>
      <c r="E256" s="264">
        <v>103</v>
      </c>
      <c r="F256" s="64">
        <v>300</v>
      </c>
      <c r="G256" s="64">
        <v>113</v>
      </c>
      <c r="H256" s="300">
        <f t="shared" si="8"/>
        <v>37.666666666666664</v>
      </c>
      <c r="I256" s="300">
        <f t="shared" si="9"/>
        <v>109.70873786407766</v>
      </c>
      <c r="J256" s="64">
        <v>16</v>
      </c>
    </row>
    <row r="257" spans="1:10" ht="15" customHeight="1">
      <c r="A257" s="10"/>
      <c r="B257" s="11"/>
      <c r="C257" s="18">
        <v>4210</v>
      </c>
      <c r="D257" s="13" t="s">
        <v>105</v>
      </c>
      <c r="E257" s="264">
        <v>10661</v>
      </c>
      <c r="F257" s="64">
        <v>125928</v>
      </c>
      <c r="G257" s="64">
        <v>19912</v>
      </c>
      <c r="H257" s="300">
        <f t="shared" si="8"/>
        <v>15.812210151832792</v>
      </c>
      <c r="I257" s="300">
        <f t="shared" si="9"/>
        <v>186.77422380639715</v>
      </c>
      <c r="J257" s="64">
        <v>900</v>
      </c>
    </row>
    <row r="258" spans="1:10" ht="15" customHeight="1">
      <c r="A258" s="10"/>
      <c r="B258" s="11"/>
      <c r="C258" s="18">
        <v>4260</v>
      </c>
      <c r="D258" s="13" t="s">
        <v>113</v>
      </c>
      <c r="E258" s="264">
        <v>419</v>
      </c>
      <c r="F258" s="64">
        <v>2000</v>
      </c>
      <c r="G258" s="64">
        <v>379</v>
      </c>
      <c r="H258" s="300">
        <f aca="true" t="shared" si="10" ref="H258:H339">(G258/F258)*100</f>
        <v>18.95</v>
      </c>
      <c r="I258" s="300">
        <f t="shared" si="9"/>
        <v>90.45346062052506</v>
      </c>
      <c r="J258" s="64"/>
    </row>
    <row r="259" spans="1:10" ht="15" customHeight="1">
      <c r="A259" s="10"/>
      <c r="B259" s="11"/>
      <c r="C259" s="18">
        <v>4300</v>
      </c>
      <c r="D259" s="13" t="s">
        <v>107</v>
      </c>
      <c r="E259" s="264">
        <v>36745</v>
      </c>
      <c r="F259" s="64">
        <v>161856</v>
      </c>
      <c r="G259" s="64">
        <v>123761</v>
      </c>
      <c r="H259" s="300">
        <f t="shared" si="10"/>
        <v>76.46364669829973</v>
      </c>
      <c r="I259" s="300">
        <f t="shared" si="9"/>
        <v>336.81045040141515</v>
      </c>
      <c r="J259" s="64">
        <v>4910</v>
      </c>
    </row>
    <row r="260" spans="1:10" ht="15" customHeight="1" thickBot="1">
      <c r="A260" s="16"/>
      <c r="B260" s="17"/>
      <c r="C260" s="37">
        <v>4410</v>
      </c>
      <c r="D260" s="41" t="s">
        <v>20</v>
      </c>
      <c r="E260" s="267">
        <v>88</v>
      </c>
      <c r="F260" s="68">
        <v>1000</v>
      </c>
      <c r="G260" s="68">
        <v>42</v>
      </c>
      <c r="H260" s="301">
        <f t="shared" si="10"/>
        <v>4.2</v>
      </c>
      <c r="I260" s="301">
        <f t="shared" si="9"/>
        <v>47.72727272727273</v>
      </c>
      <c r="J260" s="370"/>
    </row>
    <row r="261" spans="1:10" ht="15" customHeight="1" thickBot="1">
      <c r="A261" s="227">
        <v>852</v>
      </c>
      <c r="B261" s="228"/>
      <c r="C261" s="231"/>
      <c r="D261" s="232" t="s">
        <v>296</v>
      </c>
      <c r="E261" s="230">
        <f>SUM(E262+E286+E288+E291+E293+E295+E308)</f>
        <v>2770484</v>
      </c>
      <c r="F261" s="230">
        <f>SUM(F262+F274+F286+F288+F291+F293+F295+F308)</f>
        <v>6856079</v>
      </c>
      <c r="G261" s="230">
        <f>SUM(G262+G274+G286+G288+G291+G293+G295+G308)</f>
        <v>2821507</v>
      </c>
      <c r="H261" s="305">
        <f t="shared" si="10"/>
        <v>41.153361855952944</v>
      </c>
      <c r="I261" s="324">
        <f t="shared" si="9"/>
        <v>101.84166376705296</v>
      </c>
      <c r="J261" s="230">
        <f>SUM(J262+J274+J286+J288+J291+J293+J295+J308)</f>
        <v>0</v>
      </c>
    </row>
    <row r="262" spans="1:10" ht="15" customHeight="1">
      <c r="A262" s="38"/>
      <c r="B262" s="34">
        <v>85203</v>
      </c>
      <c r="C262" s="39"/>
      <c r="D262" s="40" t="s">
        <v>146</v>
      </c>
      <c r="E262" s="71">
        <f>SUM(E263:E273)</f>
        <v>166202</v>
      </c>
      <c r="F262" s="71">
        <f>SUM(F263:F273)</f>
        <v>322000</v>
      </c>
      <c r="G262" s="71">
        <f>SUM(G263:G273)</f>
        <v>114465</v>
      </c>
      <c r="H262" s="303">
        <f t="shared" si="10"/>
        <v>35.54813664596273</v>
      </c>
      <c r="I262" s="303">
        <f t="shared" si="9"/>
        <v>68.87101238252247</v>
      </c>
      <c r="J262" s="71">
        <f>SUM(J263:J273)</f>
        <v>0</v>
      </c>
    </row>
    <row r="263" spans="1:10" ht="15" customHeight="1">
      <c r="A263" s="10"/>
      <c r="B263" s="11"/>
      <c r="C263" s="18">
        <v>3020</v>
      </c>
      <c r="D263" s="13" t="s">
        <v>114</v>
      </c>
      <c r="E263" s="264">
        <v>121</v>
      </c>
      <c r="F263" s="64">
        <v>2500</v>
      </c>
      <c r="G263" s="64">
        <v>121</v>
      </c>
      <c r="H263" s="300">
        <f t="shared" si="10"/>
        <v>4.84</v>
      </c>
      <c r="I263" s="300">
        <f t="shared" si="9"/>
        <v>100</v>
      </c>
      <c r="J263" s="1"/>
    </row>
    <row r="264" spans="1:10" ht="15" customHeight="1">
      <c r="A264" s="10"/>
      <c r="B264" s="11"/>
      <c r="C264" s="18">
        <v>4010</v>
      </c>
      <c r="D264" s="13" t="s">
        <v>109</v>
      </c>
      <c r="E264" s="264">
        <v>106063</v>
      </c>
      <c r="F264" s="64">
        <v>199536</v>
      </c>
      <c r="G264" s="64">
        <v>61569</v>
      </c>
      <c r="H264" s="300">
        <f t="shared" si="10"/>
        <v>30.856086119797933</v>
      </c>
      <c r="I264" s="300">
        <f t="shared" si="9"/>
        <v>58.04946116930504</v>
      </c>
      <c r="J264" s="1"/>
    </row>
    <row r="265" spans="1:10" ht="15" customHeight="1">
      <c r="A265" s="10"/>
      <c r="B265" s="11"/>
      <c r="C265" s="18">
        <v>4040</v>
      </c>
      <c r="D265" s="13" t="s">
        <v>112</v>
      </c>
      <c r="E265" s="264">
        <v>13414</v>
      </c>
      <c r="F265" s="64">
        <v>11464</v>
      </c>
      <c r="G265" s="64">
        <v>11464</v>
      </c>
      <c r="H265" s="300">
        <f t="shared" si="10"/>
        <v>100</v>
      </c>
      <c r="I265" s="300">
        <f t="shared" si="9"/>
        <v>85.46294915759654</v>
      </c>
      <c r="J265" s="1"/>
    </row>
    <row r="266" spans="1:10" ht="15" customHeight="1">
      <c r="A266" s="10"/>
      <c r="B266" s="11"/>
      <c r="C266" s="18">
        <v>4110</v>
      </c>
      <c r="D266" s="13" t="s">
        <v>29</v>
      </c>
      <c r="E266" s="264">
        <v>16731</v>
      </c>
      <c r="F266" s="64">
        <v>37360</v>
      </c>
      <c r="G266" s="64">
        <v>11221</v>
      </c>
      <c r="H266" s="300">
        <f t="shared" si="10"/>
        <v>30.034796573875806</v>
      </c>
      <c r="I266" s="300">
        <f aca="true" t="shared" si="11" ref="I266:I329">(G266/E266)*100</f>
        <v>67.06712091327476</v>
      </c>
      <c r="J266" s="1"/>
    </row>
    <row r="267" spans="1:10" ht="15" customHeight="1">
      <c r="A267" s="10"/>
      <c r="B267" s="11"/>
      <c r="C267" s="18">
        <v>4120</v>
      </c>
      <c r="D267" s="13" t="s">
        <v>27</v>
      </c>
      <c r="E267" s="264">
        <v>2312</v>
      </c>
      <c r="F267" s="64">
        <v>5140</v>
      </c>
      <c r="G267" s="64">
        <v>1663</v>
      </c>
      <c r="H267" s="300">
        <f t="shared" si="10"/>
        <v>32.35408560311284</v>
      </c>
      <c r="I267" s="300">
        <f t="shared" si="11"/>
        <v>71.92906574394463</v>
      </c>
      <c r="J267" s="1"/>
    </row>
    <row r="268" spans="1:10" ht="15" customHeight="1">
      <c r="A268" s="10"/>
      <c r="B268" s="11"/>
      <c r="C268" s="18">
        <v>4210</v>
      </c>
      <c r="D268" s="13" t="s">
        <v>105</v>
      </c>
      <c r="E268" s="264">
        <v>2782</v>
      </c>
      <c r="F268" s="64">
        <v>15500</v>
      </c>
      <c r="G268" s="64">
        <v>3817</v>
      </c>
      <c r="H268" s="300">
        <f t="shared" si="10"/>
        <v>24.625806451612902</v>
      </c>
      <c r="I268" s="300">
        <f t="shared" si="11"/>
        <v>137.20345075485264</v>
      </c>
      <c r="J268" s="1"/>
    </row>
    <row r="269" spans="1:10" ht="15" customHeight="1">
      <c r="A269" s="10"/>
      <c r="B269" s="11"/>
      <c r="C269" s="18">
        <v>4260</v>
      </c>
      <c r="D269" s="13" t="s">
        <v>113</v>
      </c>
      <c r="E269" s="264">
        <v>18275</v>
      </c>
      <c r="F269" s="64">
        <v>25500</v>
      </c>
      <c r="G269" s="64">
        <v>17457</v>
      </c>
      <c r="H269" s="300">
        <f t="shared" si="10"/>
        <v>68.45882352941176</v>
      </c>
      <c r="I269" s="300">
        <f t="shared" si="11"/>
        <v>95.52393980848153</v>
      </c>
      <c r="J269" s="1"/>
    </row>
    <row r="270" spans="1:10" ht="15" customHeight="1">
      <c r="A270" s="10"/>
      <c r="B270" s="11"/>
      <c r="C270" s="18">
        <v>4270</v>
      </c>
      <c r="D270" s="13" t="s">
        <v>110</v>
      </c>
      <c r="E270" s="264">
        <v>40</v>
      </c>
      <c r="F270" s="64">
        <v>8200</v>
      </c>
      <c r="G270" s="64"/>
      <c r="H270" s="300">
        <f t="shared" si="10"/>
        <v>0</v>
      </c>
      <c r="I270" s="300">
        <f t="shared" si="11"/>
        <v>0</v>
      </c>
      <c r="J270" s="1"/>
    </row>
    <row r="271" spans="1:10" ht="15" customHeight="1">
      <c r="A271" s="10"/>
      <c r="B271" s="11"/>
      <c r="C271" s="18">
        <v>4300</v>
      </c>
      <c r="D271" s="13" t="s">
        <v>107</v>
      </c>
      <c r="E271" s="264">
        <v>2464</v>
      </c>
      <c r="F271" s="64">
        <v>8300</v>
      </c>
      <c r="G271" s="64">
        <v>1153</v>
      </c>
      <c r="H271" s="300">
        <f t="shared" si="10"/>
        <v>13.89156626506024</v>
      </c>
      <c r="I271" s="300">
        <f t="shared" si="11"/>
        <v>46.79383116883117</v>
      </c>
      <c r="J271" s="1"/>
    </row>
    <row r="272" spans="1:10" ht="15" customHeight="1">
      <c r="A272" s="10"/>
      <c r="B272" s="11"/>
      <c r="C272" s="18">
        <v>4410</v>
      </c>
      <c r="D272" s="13" t="s">
        <v>20</v>
      </c>
      <c r="E272" s="264"/>
      <c r="F272" s="64">
        <v>500</v>
      </c>
      <c r="G272" s="64"/>
      <c r="H272" s="300">
        <f t="shared" si="10"/>
        <v>0</v>
      </c>
      <c r="I272" s="300"/>
      <c r="J272" s="1"/>
    </row>
    <row r="273" spans="1:10" ht="15" customHeight="1">
      <c r="A273" s="10"/>
      <c r="B273" s="11"/>
      <c r="C273" s="18">
        <v>4440</v>
      </c>
      <c r="D273" s="13" t="s">
        <v>28</v>
      </c>
      <c r="E273" s="264">
        <v>4000</v>
      </c>
      <c r="F273" s="64">
        <v>8000</v>
      </c>
      <c r="G273" s="64">
        <v>6000</v>
      </c>
      <c r="H273" s="300">
        <f t="shared" si="10"/>
        <v>75</v>
      </c>
      <c r="I273" s="300">
        <f t="shared" si="11"/>
        <v>150</v>
      </c>
      <c r="J273" s="1"/>
    </row>
    <row r="274" spans="1:10" ht="38.25" customHeight="1">
      <c r="A274" s="10"/>
      <c r="B274" s="20">
        <v>85212</v>
      </c>
      <c r="C274" s="18"/>
      <c r="D274" s="21" t="s">
        <v>247</v>
      </c>
      <c r="E274" s="265"/>
      <c r="F274" s="66">
        <f>SUM(F275:F285)</f>
        <v>2897510</v>
      </c>
      <c r="G274" s="66">
        <f>SUM(G275:G285)</f>
        <v>876331</v>
      </c>
      <c r="H274" s="304">
        <f t="shared" si="10"/>
        <v>30.244278708270205</v>
      </c>
      <c r="I274" s="300"/>
      <c r="J274" s="66">
        <f>SUM(J275:J285)</f>
        <v>0</v>
      </c>
    </row>
    <row r="275" spans="1:10" ht="15" customHeight="1">
      <c r="A275" s="10"/>
      <c r="B275" s="11"/>
      <c r="C275" s="18">
        <v>3020</v>
      </c>
      <c r="D275" s="13" t="s">
        <v>114</v>
      </c>
      <c r="E275" s="264"/>
      <c r="F275" s="64">
        <v>300</v>
      </c>
      <c r="G275" s="64">
        <v>106</v>
      </c>
      <c r="H275" s="300">
        <f t="shared" si="10"/>
        <v>35.333333333333336</v>
      </c>
      <c r="I275" s="300"/>
      <c r="J275" s="1"/>
    </row>
    <row r="276" spans="1:10" ht="15" customHeight="1">
      <c r="A276" s="10"/>
      <c r="B276" s="11"/>
      <c r="C276" s="18">
        <v>3110</v>
      </c>
      <c r="D276" s="13" t="s">
        <v>19</v>
      </c>
      <c r="E276" s="264"/>
      <c r="F276" s="64">
        <v>2722580</v>
      </c>
      <c r="G276" s="64">
        <v>831129</v>
      </c>
      <c r="H276" s="300">
        <f t="shared" si="10"/>
        <v>30.527257233947214</v>
      </c>
      <c r="I276" s="300"/>
      <c r="J276" s="1"/>
    </row>
    <row r="277" spans="1:10" ht="15" customHeight="1">
      <c r="A277" s="10"/>
      <c r="B277" s="11"/>
      <c r="C277" s="18">
        <v>4010</v>
      </c>
      <c r="D277" s="13" t="s">
        <v>109</v>
      </c>
      <c r="E277" s="264"/>
      <c r="F277" s="64">
        <v>34000</v>
      </c>
      <c r="G277" s="64">
        <v>7890</v>
      </c>
      <c r="H277" s="300">
        <f t="shared" si="10"/>
        <v>23.205882352941178</v>
      </c>
      <c r="I277" s="300"/>
      <c r="J277" s="1"/>
    </row>
    <row r="278" spans="1:10" ht="15" customHeight="1">
      <c r="A278" s="10"/>
      <c r="B278" s="11"/>
      <c r="C278" s="18">
        <v>4110</v>
      </c>
      <c r="D278" s="13" t="s">
        <v>29</v>
      </c>
      <c r="E278" s="264"/>
      <c r="F278" s="64">
        <v>111028</v>
      </c>
      <c r="G278" s="64">
        <v>18173</v>
      </c>
      <c r="H278" s="300">
        <f t="shared" si="10"/>
        <v>16.367943221529703</v>
      </c>
      <c r="I278" s="300"/>
      <c r="J278" s="1"/>
    </row>
    <row r="279" spans="1:10" ht="15" customHeight="1">
      <c r="A279" s="10"/>
      <c r="B279" s="11"/>
      <c r="C279" s="18">
        <v>4120</v>
      </c>
      <c r="D279" s="13" t="s">
        <v>27</v>
      </c>
      <c r="E279" s="264"/>
      <c r="F279" s="64">
        <v>833</v>
      </c>
      <c r="G279" s="64">
        <v>199</v>
      </c>
      <c r="H279" s="300">
        <f t="shared" si="10"/>
        <v>23.88955582232893</v>
      </c>
      <c r="I279" s="300"/>
      <c r="J279" s="1"/>
    </row>
    <row r="280" spans="1:10" ht="15" customHeight="1">
      <c r="A280" s="10"/>
      <c r="B280" s="11"/>
      <c r="C280" s="18">
        <v>4210</v>
      </c>
      <c r="D280" s="13" t="s">
        <v>105</v>
      </c>
      <c r="E280" s="264"/>
      <c r="F280" s="64">
        <v>11081</v>
      </c>
      <c r="G280" s="64">
        <v>6890</v>
      </c>
      <c r="H280" s="300">
        <f t="shared" si="10"/>
        <v>62.17850374514935</v>
      </c>
      <c r="I280" s="300"/>
      <c r="J280" s="1"/>
    </row>
    <row r="281" spans="1:10" ht="15" customHeight="1">
      <c r="A281" s="10"/>
      <c r="B281" s="11"/>
      <c r="C281" s="18">
        <v>4260</v>
      </c>
      <c r="D281" s="13" t="s">
        <v>113</v>
      </c>
      <c r="E281" s="264"/>
      <c r="F281" s="64">
        <v>1000</v>
      </c>
      <c r="G281" s="64"/>
      <c r="H281" s="300">
        <f t="shared" si="10"/>
        <v>0</v>
      </c>
      <c r="I281" s="300"/>
      <c r="J281" s="1"/>
    </row>
    <row r="282" spans="1:10" ht="15" customHeight="1">
      <c r="A282" s="10"/>
      <c r="B282" s="11"/>
      <c r="C282" s="18">
        <v>4300</v>
      </c>
      <c r="D282" s="13" t="s">
        <v>107</v>
      </c>
      <c r="E282" s="264"/>
      <c r="F282" s="64">
        <v>4800</v>
      </c>
      <c r="G282" s="64">
        <v>1520</v>
      </c>
      <c r="H282" s="300">
        <f t="shared" si="10"/>
        <v>31.666666666666664</v>
      </c>
      <c r="I282" s="300"/>
      <c r="J282" s="1"/>
    </row>
    <row r="283" spans="1:10" ht="15" customHeight="1">
      <c r="A283" s="10"/>
      <c r="B283" s="11"/>
      <c r="C283" s="18">
        <v>4410</v>
      </c>
      <c r="D283" s="13" t="s">
        <v>20</v>
      </c>
      <c r="E283" s="264"/>
      <c r="F283" s="64">
        <v>200</v>
      </c>
      <c r="G283" s="64"/>
      <c r="H283" s="300">
        <f t="shared" si="10"/>
        <v>0</v>
      </c>
      <c r="I283" s="300"/>
      <c r="J283" s="1"/>
    </row>
    <row r="284" spans="1:10" ht="15" customHeight="1">
      <c r="A284" s="10"/>
      <c r="B284" s="11"/>
      <c r="C284" s="18">
        <v>4440</v>
      </c>
      <c r="D284" s="13" t="s">
        <v>28</v>
      </c>
      <c r="E284" s="264"/>
      <c r="F284" s="64">
        <v>1264</v>
      </c>
      <c r="G284" s="64"/>
      <c r="H284" s="300">
        <f t="shared" si="10"/>
        <v>0</v>
      </c>
      <c r="I284" s="300"/>
      <c r="J284" s="1"/>
    </row>
    <row r="285" spans="1:10" ht="15" customHeight="1">
      <c r="A285" s="10"/>
      <c r="B285" s="11"/>
      <c r="C285" s="18">
        <v>6060</v>
      </c>
      <c r="D285" s="13" t="s">
        <v>195</v>
      </c>
      <c r="E285" s="264"/>
      <c r="F285" s="64">
        <v>10424</v>
      </c>
      <c r="G285" s="64">
        <v>10424</v>
      </c>
      <c r="H285" s="300">
        <f t="shared" si="10"/>
        <v>100</v>
      </c>
      <c r="I285" s="300"/>
      <c r="J285" s="1"/>
    </row>
    <row r="286" spans="1:10" ht="24.75" customHeight="1">
      <c r="A286" s="10"/>
      <c r="B286" s="20">
        <v>85213</v>
      </c>
      <c r="C286" s="22"/>
      <c r="D286" s="21" t="s">
        <v>161</v>
      </c>
      <c r="E286" s="66">
        <f>SUM(E287)</f>
        <v>43133</v>
      </c>
      <c r="F286" s="66">
        <f>SUM(F287)</f>
        <v>50650</v>
      </c>
      <c r="G286" s="66">
        <f>SUM(G287)</f>
        <v>22048</v>
      </c>
      <c r="H286" s="304">
        <f t="shared" si="10"/>
        <v>43.53010858835143</v>
      </c>
      <c r="I286" s="304">
        <f t="shared" si="11"/>
        <v>51.116314654672756</v>
      </c>
      <c r="J286" s="66">
        <f>SUM(J287)</f>
        <v>0</v>
      </c>
    </row>
    <row r="287" spans="1:10" ht="15" customHeight="1">
      <c r="A287" s="10"/>
      <c r="B287" s="11"/>
      <c r="C287" s="18">
        <v>4130</v>
      </c>
      <c r="D287" s="13" t="s">
        <v>124</v>
      </c>
      <c r="E287" s="264">
        <v>43133</v>
      </c>
      <c r="F287" s="64">
        <v>50650</v>
      </c>
      <c r="G287" s="64">
        <v>22048</v>
      </c>
      <c r="H287" s="300">
        <f t="shared" si="10"/>
        <v>43.53010858835143</v>
      </c>
      <c r="I287" s="300">
        <f t="shared" si="11"/>
        <v>51.116314654672756</v>
      </c>
      <c r="J287" s="1"/>
    </row>
    <row r="288" spans="1:10" ht="24" customHeight="1">
      <c r="A288" s="10"/>
      <c r="B288" s="20">
        <v>85214</v>
      </c>
      <c r="C288" s="22"/>
      <c r="D288" s="21" t="s">
        <v>145</v>
      </c>
      <c r="E288" s="66">
        <f>SUM(E289+E290)</f>
        <v>1333581</v>
      </c>
      <c r="F288" s="66">
        <f>SUM(F289+F290)</f>
        <v>1169141</v>
      </c>
      <c r="G288" s="66">
        <f>SUM(G289+G290)</f>
        <v>657128</v>
      </c>
      <c r="H288" s="304">
        <f t="shared" si="10"/>
        <v>56.206052135713314</v>
      </c>
      <c r="I288" s="304">
        <f t="shared" si="11"/>
        <v>49.27544708570383</v>
      </c>
      <c r="J288" s="66">
        <f>SUM(J289+J290)</f>
        <v>0</v>
      </c>
    </row>
    <row r="289" spans="1:10" ht="15" customHeight="1">
      <c r="A289" s="10"/>
      <c r="B289" s="11"/>
      <c r="C289" s="18">
        <v>3110</v>
      </c>
      <c r="D289" s="12" t="s">
        <v>19</v>
      </c>
      <c r="E289" s="307">
        <v>1286457</v>
      </c>
      <c r="F289" s="64">
        <v>1124130</v>
      </c>
      <c r="G289" s="64">
        <v>612117</v>
      </c>
      <c r="H289" s="300">
        <f t="shared" si="10"/>
        <v>54.452509941021056</v>
      </c>
      <c r="I289" s="300">
        <f t="shared" si="11"/>
        <v>47.58161368782633</v>
      </c>
      <c r="J289" s="1"/>
    </row>
    <row r="290" spans="1:10" ht="15" customHeight="1">
      <c r="A290" s="10"/>
      <c r="B290" s="11"/>
      <c r="C290" s="18">
        <v>4110</v>
      </c>
      <c r="D290" s="12" t="s">
        <v>29</v>
      </c>
      <c r="E290" s="307">
        <v>47124</v>
      </c>
      <c r="F290" s="64">
        <v>45011</v>
      </c>
      <c r="G290" s="64">
        <v>45011</v>
      </c>
      <c r="H290" s="300">
        <f t="shared" si="10"/>
        <v>100</v>
      </c>
      <c r="I290" s="300">
        <f t="shared" si="11"/>
        <v>95.51608522196757</v>
      </c>
      <c r="J290" s="1"/>
    </row>
    <row r="291" spans="1:10" ht="15" customHeight="1">
      <c r="A291" s="10"/>
      <c r="B291" s="20">
        <v>85215</v>
      </c>
      <c r="C291" s="22"/>
      <c r="D291" s="23" t="s">
        <v>13</v>
      </c>
      <c r="E291" s="66">
        <f>SUM(E292)</f>
        <v>470385</v>
      </c>
      <c r="F291" s="66">
        <f>SUM(F292)</f>
        <v>900000</v>
      </c>
      <c r="G291" s="66">
        <f>SUM(G292)</f>
        <v>448896</v>
      </c>
      <c r="H291" s="304">
        <f t="shared" si="10"/>
        <v>49.87733333333333</v>
      </c>
      <c r="I291" s="304">
        <f t="shared" si="11"/>
        <v>95.4316145285245</v>
      </c>
      <c r="J291" s="66">
        <f>SUM(J292)</f>
        <v>0</v>
      </c>
    </row>
    <row r="292" spans="1:10" ht="15" customHeight="1">
      <c r="A292" s="10"/>
      <c r="B292" s="11"/>
      <c r="C292" s="18">
        <v>3110</v>
      </c>
      <c r="D292" s="12" t="s">
        <v>19</v>
      </c>
      <c r="E292" s="307">
        <v>470385</v>
      </c>
      <c r="F292" s="64">
        <v>900000</v>
      </c>
      <c r="G292" s="64">
        <v>448896</v>
      </c>
      <c r="H292" s="300">
        <f t="shared" si="10"/>
        <v>49.87733333333333</v>
      </c>
      <c r="I292" s="300">
        <f t="shared" si="11"/>
        <v>95.4316145285245</v>
      </c>
      <c r="J292" s="1"/>
    </row>
    <row r="293" spans="1:10" ht="15" customHeight="1">
      <c r="A293" s="10"/>
      <c r="B293" s="20">
        <v>85216</v>
      </c>
      <c r="C293" s="22"/>
      <c r="D293" s="21" t="s">
        <v>80</v>
      </c>
      <c r="E293" s="66">
        <f>SUM(E294)</f>
        <v>73985</v>
      </c>
      <c r="F293" s="66">
        <f>SUM(F294)</f>
        <v>14640</v>
      </c>
      <c r="G293" s="66">
        <f>SUM(G294)</f>
        <v>14639</v>
      </c>
      <c r="H293" s="304">
        <f t="shared" si="10"/>
        <v>99.9931693989071</v>
      </c>
      <c r="I293" s="304">
        <f t="shared" si="11"/>
        <v>19.78644319794553</v>
      </c>
      <c r="J293" s="66">
        <f>SUM(J294)</f>
        <v>0</v>
      </c>
    </row>
    <row r="294" spans="1:10" ht="15" customHeight="1">
      <c r="A294" s="10" t="s">
        <v>22</v>
      </c>
      <c r="B294" s="11"/>
      <c r="C294" s="18">
        <v>3110</v>
      </c>
      <c r="D294" s="12" t="s">
        <v>19</v>
      </c>
      <c r="E294" s="307">
        <v>73985</v>
      </c>
      <c r="F294" s="64">
        <v>14640</v>
      </c>
      <c r="G294" s="64">
        <v>14639</v>
      </c>
      <c r="H294" s="300">
        <f t="shared" si="10"/>
        <v>99.9931693989071</v>
      </c>
      <c r="I294" s="300">
        <f t="shared" si="11"/>
        <v>19.78644319794553</v>
      </c>
      <c r="J294" s="1"/>
    </row>
    <row r="295" spans="1:10" ht="15" customHeight="1">
      <c r="A295" s="10"/>
      <c r="B295" s="20">
        <v>85219</v>
      </c>
      <c r="C295" s="22"/>
      <c r="D295" s="23" t="s">
        <v>71</v>
      </c>
      <c r="E295" s="66">
        <f>SUM(E296:E307)</f>
        <v>414098</v>
      </c>
      <c r="F295" s="66">
        <f>SUM(F296:F307)</f>
        <v>855600</v>
      </c>
      <c r="G295" s="66">
        <f>SUM(G296:G307)</f>
        <v>431428</v>
      </c>
      <c r="H295" s="304">
        <f t="shared" si="10"/>
        <v>50.42402992052361</v>
      </c>
      <c r="I295" s="304">
        <f t="shared" si="11"/>
        <v>104.18499968606466</v>
      </c>
      <c r="J295" s="66">
        <f>SUM(J296:J307)</f>
        <v>0</v>
      </c>
    </row>
    <row r="296" spans="1:10" ht="15" customHeight="1">
      <c r="A296" s="10"/>
      <c r="B296" s="11"/>
      <c r="C296" s="18">
        <v>3020</v>
      </c>
      <c r="D296" s="13" t="s">
        <v>114</v>
      </c>
      <c r="E296" s="264">
        <v>528</v>
      </c>
      <c r="F296" s="64">
        <v>8000</v>
      </c>
      <c r="G296" s="64">
        <v>1853</v>
      </c>
      <c r="H296" s="300">
        <f t="shared" si="10"/>
        <v>23.1625</v>
      </c>
      <c r="I296" s="300">
        <f t="shared" si="11"/>
        <v>350.9469696969697</v>
      </c>
      <c r="J296" s="1"/>
    </row>
    <row r="297" spans="1:10" ht="15" customHeight="1">
      <c r="A297" s="10"/>
      <c r="B297" s="11"/>
      <c r="C297" s="18">
        <v>4010</v>
      </c>
      <c r="D297" s="13" t="s">
        <v>109</v>
      </c>
      <c r="E297" s="264">
        <v>271940</v>
      </c>
      <c r="F297" s="64">
        <v>594600</v>
      </c>
      <c r="G297" s="64">
        <v>283018</v>
      </c>
      <c r="H297" s="300">
        <f t="shared" si="10"/>
        <v>47.59804910864447</v>
      </c>
      <c r="I297" s="300">
        <f t="shared" si="11"/>
        <v>104.07369272633669</v>
      </c>
      <c r="J297" s="1"/>
    </row>
    <row r="298" spans="1:10" ht="15" customHeight="1">
      <c r="A298" s="10"/>
      <c r="B298" s="11"/>
      <c r="C298" s="18">
        <v>4040</v>
      </c>
      <c r="D298" s="13" t="s">
        <v>112</v>
      </c>
      <c r="E298" s="264">
        <v>43237</v>
      </c>
      <c r="F298" s="64">
        <v>45468</v>
      </c>
      <c r="G298" s="64">
        <v>45468</v>
      </c>
      <c r="H298" s="300">
        <f t="shared" si="10"/>
        <v>100</v>
      </c>
      <c r="I298" s="300">
        <f t="shared" si="11"/>
        <v>105.15993246524967</v>
      </c>
      <c r="J298" s="1"/>
    </row>
    <row r="299" spans="1:10" ht="15" customHeight="1">
      <c r="A299" s="10"/>
      <c r="B299" s="11"/>
      <c r="C299" s="18">
        <v>4110</v>
      </c>
      <c r="D299" s="13" t="s">
        <v>29</v>
      </c>
      <c r="E299" s="264">
        <v>54891</v>
      </c>
      <c r="F299" s="64">
        <v>113995</v>
      </c>
      <c r="G299" s="64">
        <v>57421</v>
      </c>
      <c r="H299" s="300">
        <f t="shared" si="10"/>
        <v>50.37150752225975</v>
      </c>
      <c r="I299" s="300">
        <f t="shared" si="11"/>
        <v>104.60913446648814</v>
      </c>
      <c r="J299" s="1"/>
    </row>
    <row r="300" spans="1:10" ht="15" customHeight="1">
      <c r="A300" s="10"/>
      <c r="B300" s="11"/>
      <c r="C300" s="18">
        <v>4120</v>
      </c>
      <c r="D300" s="13" t="s">
        <v>27</v>
      </c>
      <c r="E300" s="264">
        <v>7625</v>
      </c>
      <c r="F300" s="64">
        <v>15500</v>
      </c>
      <c r="G300" s="64">
        <v>8067</v>
      </c>
      <c r="H300" s="300">
        <f t="shared" si="10"/>
        <v>52.04516129032258</v>
      </c>
      <c r="I300" s="300">
        <f t="shared" si="11"/>
        <v>105.79672131147542</v>
      </c>
      <c r="J300" s="1"/>
    </row>
    <row r="301" spans="1:10" ht="15" customHeight="1">
      <c r="A301" s="10"/>
      <c r="B301" s="11"/>
      <c r="C301" s="18">
        <v>4210</v>
      </c>
      <c r="D301" s="13" t="s">
        <v>105</v>
      </c>
      <c r="E301" s="264">
        <v>5243</v>
      </c>
      <c r="F301" s="64">
        <v>15000</v>
      </c>
      <c r="G301" s="64">
        <v>4688</v>
      </c>
      <c r="H301" s="300">
        <f t="shared" si="10"/>
        <v>31.253333333333334</v>
      </c>
      <c r="I301" s="300">
        <f t="shared" si="11"/>
        <v>89.41445737173373</v>
      </c>
      <c r="J301" s="1"/>
    </row>
    <row r="302" spans="1:10" ht="15" customHeight="1">
      <c r="A302" s="10"/>
      <c r="B302" s="11"/>
      <c r="C302" s="18">
        <v>4260</v>
      </c>
      <c r="D302" s="13" t="s">
        <v>113</v>
      </c>
      <c r="E302" s="264">
        <v>6617</v>
      </c>
      <c r="F302" s="64">
        <v>17000</v>
      </c>
      <c r="G302" s="64">
        <v>4173</v>
      </c>
      <c r="H302" s="300">
        <f t="shared" si="10"/>
        <v>24.54705882352941</v>
      </c>
      <c r="I302" s="300">
        <f t="shared" si="11"/>
        <v>63.0648330058939</v>
      </c>
      <c r="J302" s="1"/>
    </row>
    <row r="303" spans="1:10" ht="15" customHeight="1">
      <c r="A303" s="10"/>
      <c r="B303" s="11"/>
      <c r="C303" s="18">
        <v>4270</v>
      </c>
      <c r="D303" s="13" t="s">
        <v>110</v>
      </c>
      <c r="E303" s="264">
        <v>232</v>
      </c>
      <c r="F303" s="64">
        <v>3000</v>
      </c>
      <c r="G303" s="64">
        <v>146</v>
      </c>
      <c r="H303" s="300">
        <f t="shared" si="10"/>
        <v>4.866666666666666</v>
      </c>
      <c r="I303" s="300">
        <f t="shared" si="11"/>
        <v>62.93103448275862</v>
      </c>
      <c r="J303" s="1"/>
    </row>
    <row r="304" spans="1:10" ht="15" customHeight="1">
      <c r="A304" s="10"/>
      <c r="B304" s="11"/>
      <c r="C304" s="18">
        <v>4300</v>
      </c>
      <c r="D304" s="13" t="s">
        <v>107</v>
      </c>
      <c r="E304" s="264">
        <v>10626</v>
      </c>
      <c r="F304" s="64">
        <v>16264</v>
      </c>
      <c r="G304" s="64">
        <v>7265</v>
      </c>
      <c r="H304" s="300">
        <f t="shared" si="10"/>
        <v>44.66920806689621</v>
      </c>
      <c r="I304" s="300">
        <f t="shared" si="11"/>
        <v>68.3700357613401</v>
      </c>
      <c r="J304" s="1"/>
    </row>
    <row r="305" spans="1:10" ht="15" customHeight="1">
      <c r="A305" s="10"/>
      <c r="B305" s="11"/>
      <c r="C305" s="18">
        <v>4410</v>
      </c>
      <c r="D305" s="13" t="s">
        <v>20</v>
      </c>
      <c r="E305" s="264">
        <v>1977</v>
      </c>
      <c r="F305" s="64">
        <v>5000</v>
      </c>
      <c r="G305" s="64">
        <v>1676</v>
      </c>
      <c r="H305" s="300">
        <f t="shared" si="10"/>
        <v>33.52</v>
      </c>
      <c r="I305" s="300">
        <f t="shared" si="11"/>
        <v>84.7749114820435</v>
      </c>
      <c r="J305" s="1"/>
    </row>
    <row r="306" spans="1:10" ht="15" customHeight="1">
      <c r="A306" s="10"/>
      <c r="B306" s="11"/>
      <c r="C306" s="18">
        <v>4430</v>
      </c>
      <c r="D306" s="13" t="s">
        <v>21</v>
      </c>
      <c r="E306" s="264">
        <v>1182</v>
      </c>
      <c r="F306" s="64">
        <v>1653</v>
      </c>
      <c r="G306" s="64">
        <v>1653</v>
      </c>
      <c r="H306" s="300">
        <f t="shared" si="10"/>
        <v>100</v>
      </c>
      <c r="I306" s="300">
        <f t="shared" si="11"/>
        <v>139.8477157360406</v>
      </c>
      <c r="J306" s="1"/>
    </row>
    <row r="307" spans="1:10" ht="15" customHeight="1">
      <c r="A307" s="10"/>
      <c r="B307" s="11"/>
      <c r="C307" s="18">
        <v>4440</v>
      </c>
      <c r="D307" s="13" t="s">
        <v>28</v>
      </c>
      <c r="E307" s="264">
        <v>10000</v>
      </c>
      <c r="F307" s="64">
        <v>20120</v>
      </c>
      <c r="G307" s="64">
        <v>16000</v>
      </c>
      <c r="H307" s="300">
        <f t="shared" si="10"/>
        <v>79.52286282306163</v>
      </c>
      <c r="I307" s="300">
        <f t="shared" si="11"/>
        <v>160</v>
      </c>
      <c r="J307" s="1"/>
    </row>
    <row r="308" spans="1:10" ht="15" customHeight="1">
      <c r="A308" s="10"/>
      <c r="B308" s="20">
        <v>85295</v>
      </c>
      <c r="C308" s="22"/>
      <c r="D308" s="23" t="s">
        <v>3</v>
      </c>
      <c r="E308" s="66">
        <f>SUM(E309:E312)</f>
        <v>269100</v>
      </c>
      <c r="F308" s="66">
        <f>SUM(F309:F312)</f>
        <v>646538</v>
      </c>
      <c r="G308" s="66">
        <f>SUM(G309:G312)</f>
        <v>256572</v>
      </c>
      <c r="H308" s="304">
        <f t="shared" si="10"/>
        <v>39.683978358580625</v>
      </c>
      <c r="I308" s="304">
        <f t="shared" si="11"/>
        <v>95.34448160535118</v>
      </c>
      <c r="J308" s="66">
        <f>SUM(J309:J312)</f>
        <v>0</v>
      </c>
    </row>
    <row r="309" spans="1:10" ht="15" customHeight="1">
      <c r="A309" s="10"/>
      <c r="B309" s="20"/>
      <c r="C309" s="18">
        <v>2820</v>
      </c>
      <c r="D309" s="13" t="s">
        <v>202</v>
      </c>
      <c r="E309" s="264">
        <v>600</v>
      </c>
      <c r="F309" s="64">
        <v>9000</v>
      </c>
      <c r="G309" s="64">
        <v>5000</v>
      </c>
      <c r="H309" s="300"/>
      <c r="I309" s="300">
        <f t="shared" si="11"/>
        <v>833.3333333333334</v>
      </c>
      <c r="J309" s="1"/>
    </row>
    <row r="310" spans="1:10" ht="15" customHeight="1">
      <c r="A310" s="10"/>
      <c r="B310" s="11"/>
      <c r="C310" s="26">
        <v>3110</v>
      </c>
      <c r="D310" s="46" t="s">
        <v>19</v>
      </c>
      <c r="E310" s="64">
        <v>231354</v>
      </c>
      <c r="F310" s="64">
        <v>581138</v>
      </c>
      <c r="G310" s="64">
        <v>225681</v>
      </c>
      <c r="H310" s="300">
        <f t="shared" si="10"/>
        <v>38.8343216241237</v>
      </c>
      <c r="I310" s="300">
        <f t="shared" si="11"/>
        <v>97.54791358697061</v>
      </c>
      <c r="J310" s="1"/>
    </row>
    <row r="311" spans="1:10" ht="15" customHeight="1">
      <c r="A311" s="10"/>
      <c r="B311" s="11"/>
      <c r="C311" s="26">
        <v>4210</v>
      </c>
      <c r="D311" s="13" t="s">
        <v>105</v>
      </c>
      <c r="E311" s="264">
        <v>25007</v>
      </c>
      <c r="F311" s="64">
        <v>11100</v>
      </c>
      <c r="G311" s="64">
        <v>1525</v>
      </c>
      <c r="H311" s="300">
        <f t="shared" si="10"/>
        <v>13.73873873873874</v>
      </c>
      <c r="I311" s="300">
        <f t="shared" si="11"/>
        <v>6.09829247810613</v>
      </c>
      <c r="J311" s="1"/>
    </row>
    <row r="312" spans="1:10" ht="15" customHeight="1" thickBot="1">
      <c r="A312" s="16"/>
      <c r="B312" s="17"/>
      <c r="C312" s="24">
        <v>4300</v>
      </c>
      <c r="D312" s="41" t="s">
        <v>107</v>
      </c>
      <c r="E312" s="267">
        <v>12139</v>
      </c>
      <c r="F312" s="68">
        <v>45300</v>
      </c>
      <c r="G312" s="68">
        <v>24366</v>
      </c>
      <c r="H312" s="301">
        <f t="shared" si="10"/>
        <v>53.78807947019868</v>
      </c>
      <c r="I312" s="301">
        <f t="shared" si="11"/>
        <v>200.72493615619078</v>
      </c>
      <c r="J312" s="352"/>
    </row>
    <row r="313" spans="1:10" ht="28.5" customHeight="1" thickBot="1">
      <c r="A313" s="227">
        <v>853</v>
      </c>
      <c r="B313" s="237"/>
      <c r="C313" s="231"/>
      <c r="D313" s="105" t="s">
        <v>203</v>
      </c>
      <c r="E313" s="230">
        <f>SUM(E314)</f>
        <v>46147</v>
      </c>
      <c r="F313" s="230">
        <f>SUM(F314)</f>
        <v>108300</v>
      </c>
      <c r="G313" s="230">
        <f>SUM(G314)</f>
        <v>53058</v>
      </c>
      <c r="H313" s="324">
        <f t="shared" si="10"/>
        <v>48.991689750692515</v>
      </c>
      <c r="I313" s="324">
        <f t="shared" si="11"/>
        <v>114.97605478145925</v>
      </c>
      <c r="J313" s="230">
        <f>SUM(J314)</f>
        <v>2173</v>
      </c>
    </row>
    <row r="314" spans="1:10" ht="15" customHeight="1">
      <c r="A314" s="38"/>
      <c r="B314" s="34">
        <v>85305</v>
      </c>
      <c r="C314" s="39"/>
      <c r="D314" s="40" t="s">
        <v>11</v>
      </c>
      <c r="E314" s="71">
        <f>SUM(E315:E322)</f>
        <v>46147</v>
      </c>
      <c r="F314" s="71">
        <f>SUM(F315:F322)</f>
        <v>108300</v>
      </c>
      <c r="G314" s="71">
        <f>SUM(G315:G322)</f>
        <v>53058</v>
      </c>
      <c r="H314" s="303">
        <f t="shared" si="10"/>
        <v>48.991689750692515</v>
      </c>
      <c r="I314" s="303">
        <f t="shared" si="11"/>
        <v>114.97605478145925</v>
      </c>
      <c r="J314" s="71">
        <f>SUM(J315:J322)</f>
        <v>2173</v>
      </c>
    </row>
    <row r="315" spans="1:10" ht="15" customHeight="1">
      <c r="A315" s="10"/>
      <c r="B315" s="20"/>
      <c r="C315" s="18">
        <v>3020</v>
      </c>
      <c r="D315" s="13" t="s">
        <v>114</v>
      </c>
      <c r="E315" s="264"/>
      <c r="F315" s="64">
        <v>1000</v>
      </c>
      <c r="G315" s="64"/>
      <c r="H315" s="300">
        <f t="shared" si="10"/>
        <v>0</v>
      </c>
      <c r="I315" s="300"/>
      <c r="J315" s="64"/>
    </row>
    <row r="316" spans="1:10" ht="15" customHeight="1">
      <c r="A316" s="10"/>
      <c r="B316" s="11"/>
      <c r="C316" s="18">
        <v>4010</v>
      </c>
      <c r="D316" s="13" t="s">
        <v>109</v>
      </c>
      <c r="E316" s="264">
        <v>32856</v>
      </c>
      <c r="F316" s="64">
        <v>75014</v>
      </c>
      <c r="G316" s="64">
        <v>36708</v>
      </c>
      <c r="H316" s="300">
        <f t="shared" si="10"/>
        <v>48.93486549177487</v>
      </c>
      <c r="I316" s="300">
        <f t="shared" si="11"/>
        <v>111.72388604821037</v>
      </c>
      <c r="J316" s="64">
        <v>982</v>
      </c>
    </row>
    <row r="317" spans="1:10" ht="15" customHeight="1">
      <c r="A317" s="10"/>
      <c r="B317" s="11"/>
      <c r="C317" s="18">
        <v>4040</v>
      </c>
      <c r="D317" s="13" t="s">
        <v>112</v>
      </c>
      <c r="E317" s="264">
        <v>5604</v>
      </c>
      <c r="F317" s="64">
        <v>5925</v>
      </c>
      <c r="G317" s="64">
        <v>5925</v>
      </c>
      <c r="H317" s="300">
        <f t="shared" si="10"/>
        <v>100</v>
      </c>
      <c r="I317" s="300">
        <f t="shared" si="11"/>
        <v>105.72805139186296</v>
      </c>
      <c r="J317" s="64"/>
    </row>
    <row r="318" spans="1:10" ht="15" customHeight="1">
      <c r="A318" s="10"/>
      <c r="B318" s="11"/>
      <c r="C318" s="18">
        <v>4110</v>
      </c>
      <c r="D318" s="13" t="s">
        <v>29</v>
      </c>
      <c r="E318" s="264">
        <v>6747</v>
      </c>
      <c r="F318" s="64">
        <v>13097</v>
      </c>
      <c r="G318" s="64">
        <v>7301</v>
      </c>
      <c r="H318" s="300">
        <f t="shared" si="10"/>
        <v>55.74559059326564</v>
      </c>
      <c r="I318" s="300">
        <f t="shared" si="11"/>
        <v>108.21105676597007</v>
      </c>
      <c r="J318" s="64">
        <v>1044</v>
      </c>
    </row>
    <row r="319" spans="1:10" ht="15" customHeight="1">
      <c r="A319" s="10"/>
      <c r="B319" s="11"/>
      <c r="C319" s="18">
        <v>4120</v>
      </c>
      <c r="D319" s="13" t="s">
        <v>27</v>
      </c>
      <c r="E319" s="264">
        <v>940</v>
      </c>
      <c r="F319" s="64">
        <v>1838</v>
      </c>
      <c r="G319" s="64">
        <v>1024</v>
      </c>
      <c r="H319" s="300">
        <f t="shared" si="10"/>
        <v>55.71273122959739</v>
      </c>
      <c r="I319" s="300">
        <f t="shared" si="11"/>
        <v>108.93617021276596</v>
      </c>
      <c r="J319" s="64">
        <v>147</v>
      </c>
    </row>
    <row r="320" spans="1:10" ht="15" customHeight="1">
      <c r="A320" s="10"/>
      <c r="B320" s="11"/>
      <c r="C320" s="18">
        <v>4210</v>
      </c>
      <c r="D320" s="13" t="s">
        <v>105</v>
      </c>
      <c r="E320" s="264"/>
      <c r="F320" s="64">
        <v>2560</v>
      </c>
      <c r="G320" s="64"/>
      <c r="H320" s="300">
        <f t="shared" si="10"/>
        <v>0</v>
      </c>
      <c r="I320" s="300"/>
      <c r="J320" s="64"/>
    </row>
    <row r="321" spans="1:10" ht="15" customHeight="1">
      <c r="A321" s="10"/>
      <c r="B321" s="11"/>
      <c r="C321" s="18">
        <v>4260</v>
      </c>
      <c r="D321" s="13" t="s">
        <v>113</v>
      </c>
      <c r="E321" s="264"/>
      <c r="F321" s="64">
        <v>6066</v>
      </c>
      <c r="G321" s="64"/>
      <c r="H321" s="300">
        <f t="shared" si="10"/>
        <v>0</v>
      </c>
      <c r="I321" s="300"/>
      <c r="J321" s="64"/>
    </row>
    <row r="322" spans="1:10" ht="15" customHeight="1" thickBot="1">
      <c r="A322" s="10"/>
      <c r="B322" s="17"/>
      <c r="C322" s="37">
        <v>4440</v>
      </c>
      <c r="D322" s="41" t="s">
        <v>28</v>
      </c>
      <c r="E322" s="267"/>
      <c r="F322" s="68">
        <v>2800</v>
      </c>
      <c r="G322" s="68">
        <v>2100</v>
      </c>
      <c r="H322" s="301">
        <f t="shared" si="10"/>
        <v>75</v>
      </c>
      <c r="I322" s="301"/>
      <c r="J322" s="370"/>
    </row>
    <row r="323" spans="1:10" ht="15" customHeight="1" thickBot="1">
      <c r="A323" s="353">
        <v>854</v>
      </c>
      <c r="B323" s="326"/>
      <c r="C323" s="325"/>
      <c r="D323" s="229" t="s">
        <v>73</v>
      </c>
      <c r="E323" s="230">
        <f>SUM(E324+E326)</f>
        <v>11603</v>
      </c>
      <c r="F323" s="230">
        <f>SUM(F324)</f>
        <v>6971</v>
      </c>
      <c r="G323" s="230"/>
      <c r="H323" s="289"/>
      <c r="I323" s="324">
        <f t="shared" si="11"/>
        <v>0</v>
      </c>
      <c r="J323" s="354"/>
    </row>
    <row r="324" spans="1:10" ht="15" customHeight="1">
      <c r="A324" s="33"/>
      <c r="B324" s="34">
        <v>85415</v>
      </c>
      <c r="C324" s="69"/>
      <c r="D324" s="70" t="s">
        <v>134</v>
      </c>
      <c r="E324" s="71">
        <f>SUM(E325)</f>
        <v>3103</v>
      </c>
      <c r="F324" s="71">
        <f>SUM(F325)</f>
        <v>6971</v>
      </c>
      <c r="G324" s="71"/>
      <c r="H324" s="273"/>
      <c r="I324" s="303">
        <f t="shared" si="11"/>
        <v>0</v>
      </c>
      <c r="J324" s="3"/>
    </row>
    <row r="325" spans="1:10" ht="15" customHeight="1">
      <c r="A325" s="10"/>
      <c r="B325" s="11"/>
      <c r="C325" s="26">
        <v>3240</v>
      </c>
      <c r="D325" s="46" t="s">
        <v>128</v>
      </c>
      <c r="E325" s="64">
        <v>3103</v>
      </c>
      <c r="F325" s="64">
        <v>6971</v>
      </c>
      <c r="G325" s="64"/>
      <c r="H325" s="270"/>
      <c r="I325" s="300">
        <f t="shared" si="11"/>
        <v>0</v>
      </c>
      <c r="J325" s="1"/>
    </row>
    <row r="326" spans="1:10" ht="15" customHeight="1">
      <c r="A326" s="10"/>
      <c r="B326" s="20">
        <v>85495</v>
      </c>
      <c r="C326" s="28"/>
      <c r="D326" s="76" t="s">
        <v>3</v>
      </c>
      <c r="E326" s="66">
        <f>SUM(E327)</f>
        <v>8500</v>
      </c>
      <c r="F326" s="66"/>
      <c r="G326" s="66"/>
      <c r="H326" s="271"/>
      <c r="I326" s="304">
        <f t="shared" si="11"/>
        <v>0</v>
      </c>
      <c r="J326" s="1"/>
    </row>
    <row r="327" spans="1:10" ht="15" customHeight="1" thickBot="1">
      <c r="A327" s="16"/>
      <c r="B327" s="17"/>
      <c r="C327" s="24">
        <v>4440</v>
      </c>
      <c r="D327" s="41" t="s">
        <v>28</v>
      </c>
      <c r="E327" s="68">
        <v>8500</v>
      </c>
      <c r="F327" s="68"/>
      <c r="G327" s="68"/>
      <c r="H327" s="272"/>
      <c r="I327" s="301">
        <f t="shared" si="11"/>
        <v>0</v>
      </c>
      <c r="J327" s="352"/>
    </row>
    <row r="328" spans="1:10" ht="31.5" customHeight="1" thickBot="1">
      <c r="A328" s="227">
        <v>900</v>
      </c>
      <c r="B328" s="228"/>
      <c r="C328" s="231"/>
      <c r="D328" s="236" t="s">
        <v>95</v>
      </c>
      <c r="E328" s="230">
        <f>SUM(E329+E331+E338+E341+E346)</f>
        <v>1437126</v>
      </c>
      <c r="F328" s="230">
        <f>SUM(F329+F331+F338+F341+F346)</f>
        <v>3090811</v>
      </c>
      <c r="G328" s="230">
        <f>SUM(G329+G331+G338+G341+G346)</f>
        <v>1099718</v>
      </c>
      <c r="H328" s="324">
        <f t="shared" si="10"/>
        <v>35.58024091411607</v>
      </c>
      <c r="I328" s="324">
        <f t="shared" si="11"/>
        <v>76.52203077531128</v>
      </c>
      <c r="J328" s="230">
        <f>SUM(J329+J331+J338+J341+J346)</f>
        <v>115720</v>
      </c>
    </row>
    <row r="329" spans="1:10" ht="15" customHeight="1">
      <c r="A329" s="38"/>
      <c r="B329" s="34">
        <v>90001</v>
      </c>
      <c r="C329" s="39"/>
      <c r="D329" s="36" t="s">
        <v>96</v>
      </c>
      <c r="E329" s="71">
        <f>SUM(E330)</f>
        <v>360251</v>
      </c>
      <c r="F329" s="71">
        <f>SUM(F330)</f>
        <v>59313</v>
      </c>
      <c r="G329" s="71">
        <f>SUM(G330)</f>
        <v>58803</v>
      </c>
      <c r="H329" s="303">
        <f t="shared" si="10"/>
        <v>99.140154772141</v>
      </c>
      <c r="I329" s="303">
        <f t="shared" si="11"/>
        <v>16.3227860574988</v>
      </c>
      <c r="J329" s="71">
        <f>SUM(J330)</f>
        <v>0</v>
      </c>
    </row>
    <row r="330" spans="1:10" ht="15" customHeight="1">
      <c r="A330" s="10"/>
      <c r="B330" s="11"/>
      <c r="C330" s="18">
        <v>6050</v>
      </c>
      <c r="D330" s="12" t="s">
        <v>125</v>
      </c>
      <c r="E330" s="307">
        <v>360251</v>
      </c>
      <c r="F330" s="64">
        <v>59313</v>
      </c>
      <c r="G330" s="64">
        <v>58803</v>
      </c>
      <c r="H330" s="300">
        <f t="shared" si="10"/>
        <v>99.140154772141</v>
      </c>
      <c r="I330" s="300">
        <f aca="true" t="shared" si="12" ref="I330:I389">(G330/E330)*100</f>
        <v>16.3227860574988</v>
      </c>
      <c r="J330" s="1"/>
    </row>
    <row r="331" spans="1:10" ht="15" customHeight="1">
      <c r="A331" s="10"/>
      <c r="B331" s="20">
        <v>90003</v>
      </c>
      <c r="C331" s="22"/>
      <c r="D331" s="23" t="s">
        <v>97</v>
      </c>
      <c r="E331" s="66">
        <f>SUM(E332:E337)</f>
        <v>287842</v>
      </c>
      <c r="F331" s="66">
        <f>SUM(F332:F337)</f>
        <v>688000</v>
      </c>
      <c r="G331" s="66">
        <f>SUM(G332:G337)</f>
        <v>203494</v>
      </c>
      <c r="H331" s="304">
        <f t="shared" si="10"/>
        <v>29.57761627906977</v>
      </c>
      <c r="I331" s="304">
        <f t="shared" si="12"/>
        <v>70.69642373246434</v>
      </c>
      <c r="J331" s="66">
        <f>SUM(J332:J337)</f>
        <v>27394</v>
      </c>
    </row>
    <row r="332" spans="1:10" ht="15" customHeight="1">
      <c r="A332" s="10"/>
      <c r="B332" s="20"/>
      <c r="C332" s="18">
        <v>3020</v>
      </c>
      <c r="D332" s="13" t="s">
        <v>114</v>
      </c>
      <c r="E332" s="264">
        <v>2042</v>
      </c>
      <c r="F332" s="64">
        <v>3000</v>
      </c>
      <c r="G332" s="64">
        <v>1532</v>
      </c>
      <c r="H332" s="300">
        <f t="shared" si="10"/>
        <v>51.06666666666667</v>
      </c>
      <c r="I332" s="300">
        <f t="shared" si="12"/>
        <v>75.02448579823702</v>
      </c>
      <c r="J332" s="1"/>
    </row>
    <row r="333" spans="1:10" ht="15" customHeight="1">
      <c r="A333" s="10"/>
      <c r="B333" s="11"/>
      <c r="C333" s="18">
        <v>4010</v>
      </c>
      <c r="D333" s="13" t="s">
        <v>109</v>
      </c>
      <c r="E333" s="264">
        <v>171084</v>
      </c>
      <c r="F333" s="64">
        <v>300802</v>
      </c>
      <c r="G333" s="64">
        <v>119172</v>
      </c>
      <c r="H333" s="300">
        <f t="shared" si="10"/>
        <v>39.61808764569385</v>
      </c>
      <c r="I333" s="300">
        <f t="shared" si="12"/>
        <v>69.6570105912885</v>
      </c>
      <c r="J333" s="64">
        <v>8407</v>
      </c>
    </row>
    <row r="334" spans="1:10" ht="15" customHeight="1">
      <c r="A334" s="10"/>
      <c r="B334" s="11"/>
      <c r="C334" s="18">
        <v>4110</v>
      </c>
      <c r="D334" s="13" t="s">
        <v>29</v>
      </c>
      <c r="E334" s="264">
        <v>29496</v>
      </c>
      <c r="F334" s="64">
        <v>51828</v>
      </c>
      <c r="G334" s="64">
        <v>22671</v>
      </c>
      <c r="H334" s="300">
        <f t="shared" si="10"/>
        <v>43.742764528826115</v>
      </c>
      <c r="I334" s="300">
        <f t="shared" si="12"/>
        <v>76.86126932465419</v>
      </c>
      <c r="J334" s="64">
        <v>5628</v>
      </c>
    </row>
    <row r="335" spans="1:10" ht="15" customHeight="1">
      <c r="A335" s="10"/>
      <c r="B335" s="11"/>
      <c r="C335" s="18">
        <v>4120</v>
      </c>
      <c r="D335" s="13" t="s">
        <v>27</v>
      </c>
      <c r="E335" s="264">
        <v>2783</v>
      </c>
      <c r="F335" s="64">
        <v>7370</v>
      </c>
      <c r="G335" s="64">
        <v>2377</v>
      </c>
      <c r="H335" s="300">
        <f t="shared" si="10"/>
        <v>32.25237449118046</v>
      </c>
      <c r="I335" s="300">
        <f t="shared" si="12"/>
        <v>85.41142651814589</v>
      </c>
      <c r="J335" s="64">
        <v>705</v>
      </c>
    </row>
    <row r="336" spans="1:10" ht="15" customHeight="1">
      <c r="A336" s="10"/>
      <c r="B336" s="11"/>
      <c r="C336" s="18">
        <v>4210</v>
      </c>
      <c r="D336" s="13" t="s">
        <v>105</v>
      </c>
      <c r="E336" s="264">
        <v>22</v>
      </c>
      <c r="F336" s="64">
        <v>25000</v>
      </c>
      <c r="G336" s="64">
        <v>6645</v>
      </c>
      <c r="H336" s="300">
        <f t="shared" si="10"/>
        <v>26.58</v>
      </c>
      <c r="I336" s="300"/>
      <c r="J336" s="64"/>
    </row>
    <row r="337" spans="1:10" ht="15" customHeight="1">
      <c r="A337" s="10"/>
      <c r="B337" s="11"/>
      <c r="C337" s="18">
        <v>4300</v>
      </c>
      <c r="D337" s="13" t="s">
        <v>107</v>
      </c>
      <c r="E337" s="264">
        <v>82415</v>
      </c>
      <c r="F337" s="64">
        <v>300000</v>
      </c>
      <c r="G337" s="64">
        <v>51097</v>
      </c>
      <c r="H337" s="300">
        <f t="shared" si="10"/>
        <v>17.032333333333334</v>
      </c>
      <c r="I337" s="300">
        <f t="shared" si="12"/>
        <v>61.99963598859431</v>
      </c>
      <c r="J337" s="64">
        <v>12654</v>
      </c>
    </row>
    <row r="338" spans="1:10" ht="15" customHeight="1">
      <c r="A338" s="10"/>
      <c r="B338" s="20">
        <v>90004</v>
      </c>
      <c r="C338" s="22"/>
      <c r="D338" s="23" t="s">
        <v>98</v>
      </c>
      <c r="E338" s="66">
        <f>SUM(E339:E340)</f>
        <v>17152</v>
      </c>
      <c r="F338" s="66">
        <f>SUM(F339:F340)</f>
        <v>50000</v>
      </c>
      <c r="G338" s="66">
        <f>SUM(G339:G340)</f>
        <v>28976</v>
      </c>
      <c r="H338" s="304">
        <f t="shared" si="10"/>
        <v>57.952000000000005</v>
      </c>
      <c r="I338" s="304">
        <f t="shared" si="12"/>
        <v>168.9365671641791</v>
      </c>
      <c r="J338" s="66">
        <f>SUM(J339:J340)</f>
        <v>1668</v>
      </c>
    </row>
    <row r="339" spans="1:10" ht="15" customHeight="1">
      <c r="A339" s="10"/>
      <c r="B339" s="11"/>
      <c r="C339" s="18">
        <v>4210</v>
      </c>
      <c r="D339" s="13" t="s">
        <v>105</v>
      </c>
      <c r="E339" s="264">
        <v>11677</v>
      </c>
      <c r="F339" s="64">
        <v>20000</v>
      </c>
      <c r="G339" s="64">
        <v>16570</v>
      </c>
      <c r="H339" s="300">
        <f t="shared" si="10"/>
        <v>82.85</v>
      </c>
      <c r="I339" s="300">
        <f t="shared" si="12"/>
        <v>141.90288601524364</v>
      </c>
      <c r="J339" s="64">
        <v>1668</v>
      </c>
    </row>
    <row r="340" spans="1:10" ht="15" customHeight="1">
      <c r="A340" s="10"/>
      <c r="B340" s="11"/>
      <c r="C340" s="18">
        <v>4300</v>
      </c>
      <c r="D340" s="13" t="s">
        <v>107</v>
      </c>
      <c r="E340" s="264">
        <v>5475</v>
      </c>
      <c r="F340" s="64">
        <v>30000</v>
      </c>
      <c r="G340" s="64">
        <v>12406</v>
      </c>
      <c r="H340" s="300">
        <f aca="true" t="shared" si="13" ref="H340:H389">(G340/F340)*100</f>
        <v>41.35333333333333</v>
      </c>
      <c r="I340" s="300">
        <f t="shared" si="12"/>
        <v>226.59360730593608</v>
      </c>
      <c r="J340" s="64"/>
    </row>
    <row r="341" spans="1:10" ht="15" customHeight="1">
      <c r="A341" s="10"/>
      <c r="B341" s="20">
        <v>90015</v>
      </c>
      <c r="C341" s="22"/>
      <c r="D341" s="23" t="s">
        <v>99</v>
      </c>
      <c r="E341" s="66">
        <f>SUM(E342:E345)</f>
        <v>502464</v>
      </c>
      <c r="F341" s="66">
        <f>SUM(F342:F345)</f>
        <v>1017840</v>
      </c>
      <c r="G341" s="66">
        <f>SUM(G342:G345)</f>
        <v>565140</v>
      </c>
      <c r="H341" s="304">
        <f t="shared" si="13"/>
        <v>55.52346144777175</v>
      </c>
      <c r="I341" s="304">
        <f t="shared" si="12"/>
        <v>112.47372946121513</v>
      </c>
      <c r="J341" s="66">
        <f>SUM(J342:J345)</f>
        <v>58727</v>
      </c>
    </row>
    <row r="342" spans="1:10" ht="15" customHeight="1">
      <c r="A342" s="10"/>
      <c r="B342" s="11"/>
      <c r="C342" s="18">
        <v>4210</v>
      </c>
      <c r="D342" s="13" t="s">
        <v>105</v>
      </c>
      <c r="E342" s="264">
        <v>35380</v>
      </c>
      <c r="F342" s="64">
        <v>112840</v>
      </c>
      <c r="G342" s="64">
        <v>69544</v>
      </c>
      <c r="H342" s="300">
        <f t="shared" si="13"/>
        <v>61.630627437079056</v>
      </c>
      <c r="I342" s="300">
        <f t="shared" si="12"/>
        <v>196.56302996042962</v>
      </c>
      <c r="J342" s="64"/>
    </row>
    <row r="343" spans="1:10" ht="15" customHeight="1">
      <c r="A343" s="10"/>
      <c r="B343" s="11"/>
      <c r="C343" s="18">
        <v>4260</v>
      </c>
      <c r="D343" s="13" t="s">
        <v>113</v>
      </c>
      <c r="E343" s="264">
        <v>418877</v>
      </c>
      <c r="F343" s="64">
        <v>750000</v>
      </c>
      <c r="G343" s="64">
        <v>442586</v>
      </c>
      <c r="H343" s="300">
        <f t="shared" si="13"/>
        <v>59.01146666666667</v>
      </c>
      <c r="I343" s="300">
        <f t="shared" si="12"/>
        <v>105.66013412051747</v>
      </c>
      <c r="J343" s="64">
        <v>51240</v>
      </c>
    </row>
    <row r="344" spans="1:10" ht="15" customHeight="1">
      <c r="A344" s="10"/>
      <c r="B344" s="11"/>
      <c r="C344" s="18">
        <v>4270</v>
      </c>
      <c r="D344" s="13" t="s">
        <v>110</v>
      </c>
      <c r="E344" s="264">
        <v>48085</v>
      </c>
      <c r="F344" s="64">
        <v>135000</v>
      </c>
      <c r="G344" s="64">
        <v>53010</v>
      </c>
      <c r="H344" s="300">
        <f t="shared" si="13"/>
        <v>39.266666666666666</v>
      </c>
      <c r="I344" s="300">
        <f t="shared" si="12"/>
        <v>110.24227929707808</v>
      </c>
      <c r="J344" s="64">
        <v>7487</v>
      </c>
    </row>
    <row r="345" spans="1:10" ht="15" customHeight="1">
      <c r="A345" s="10"/>
      <c r="B345" s="11"/>
      <c r="C345" s="18">
        <v>6050</v>
      </c>
      <c r="D345" s="13" t="s">
        <v>125</v>
      </c>
      <c r="E345" s="264">
        <v>122</v>
      </c>
      <c r="F345" s="64">
        <v>20000</v>
      </c>
      <c r="G345" s="64"/>
      <c r="H345" s="300">
        <f t="shared" si="13"/>
        <v>0</v>
      </c>
      <c r="I345" s="300">
        <f t="shared" si="12"/>
        <v>0</v>
      </c>
      <c r="J345" s="64"/>
    </row>
    <row r="346" spans="1:10" ht="15" customHeight="1">
      <c r="A346" s="10"/>
      <c r="B346" s="20">
        <v>90095</v>
      </c>
      <c r="C346" s="22"/>
      <c r="D346" s="23" t="s">
        <v>3</v>
      </c>
      <c r="E346" s="66">
        <f>SUM(E347:E359)</f>
        <v>269417</v>
      </c>
      <c r="F346" s="66">
        <f>SUM(F347:F360)</f>
        <v>1275658</v>
      </c>
      <c r="G346" s="66">
        <f>SUM(G347:G360)</f>
        <v>243305</v>
      </c>
      <c r="H346" s="304">
        <f t="shared" si="13"/>
        <v>19.07290198470123</v>
      </c>
      <c r="I346" s="304">
        <f t="shared" si="12"/>
        <v>90.30796126450818</v>
      </c>
      <c r="J346" s="66">
        <f>SUM(J347:J359)</f>
        <v>27931</v>
      </c>
    </row>
    <row r="347" spans="1:10" ht="15" customHeight="1">
      <c r="A347" s="10"/>
      <c r="B347" s="11"/>
      <c r="C347" s="18">
        <v>3020</v>
      </c>
      <c r="D347" s="13" t="s">
        <v>114</v>
      </c>
      <c r="E347" s="264">
        <v>237</v>
      </c>
      <c r="F347" s="64">
        <v>3000</v>
      </c>
      <c r="G347" s="64">
        <v>19</v>
      </c>
      <c r="H347" s="300">
        <f t="shared" si="13"/>
        <v>0.6333333333333333</v>
      </c>
      <c r="I347" s="300">
        <f t="shared" si="12"/>
        <v>8.016877637130802</v>
      </c>
      <c r="J347" s="64"/>
    </row>
    <row r="348" spans="1:10" ht="15" customHeight="1">
      <c r="A348" s="10"/>
      <c r="B348" s="11"/>
      <c r="C348" s="18">
        <v>4010</v>
      </c>
      <c r="D348" s="13" t="s">
        <v>109</v>
      </c>
      <c r="E348" s="264">
        <v>7711</v>
      </c>
      <c r="F348" s="64">
        <v>41778</v>
      </c>
      <c r="G348" s="64">
        <v>19073</v>
      </c>
      <c r="H348" s="300">
        <f t="shared" si="13"/>
        <v>45.65321461056058</v>
      </c>
      <c r="I348" s="300">
        <f t="shared" si="12"/>
        <v>247.34794449487745</v>
      </c>
      <c r="J348" s="64">
        <v>515</v>
      </c>
    </row>
    <row r="349" spans="1:10" ht="15" customHeight="1">
      <c r="A349" s="10"/>
      <c r="B349" s="11"/>
      <c r="C349" s="18">
        <v>4110</v>
      </c>
      <c r="D349" s="13" t="s">
        <v>29</v>
      </c>
      <c r="E349" s="264">
        <v>2883</v>
      </c>
      <c r="F349" s="64">
        <v>7198</v>
      </c>
      <c r="G349" s="64">
        <v>1765</v>
      </c>
      <c r="H349" s="300">
        <f t="shared" si="13"/>
        <v>24.52070019449847</v>
      </c>
      <c r="I349" s="300">
        <f t="shared" si="12"/>
        <v>61.220950398890054</v>
      </c>
      <c r="J349" s="64">
        <v>339</v>
      </c>
    </row>
    <row r="350" spans="1:10" ht="15" customHeight="1">
      <c r="A350" s="10"/>
      <c r="B350" s="11"/>
      <c r="C350" s="18">
        <v>4120</v>
      </c>
      <c r="D350" s="13" t="s">
        <v>27</v>
      </c>
      <c r="E350" s="264">
        <v>84</v>
      </c>
      <c r="F350" s="64">
        <v>1024</v>
      </c>
      <c r="G350" s="64">
        <v>366</v>
      </c>
      <c r="H350" s="300">
        <f t="shared" si="13"/>
        <v>35.7421875</v>
      </c>
      <c r="I350" s="300">
        <f t="shared" si="12"/>
        <v>435.71428571428567</v>
      </c>
      <c r="J350" s="64">
        <v>24</v>
      </c>
    </row>
    <row r="351" spans="1:10" ht="15" customHeight="1">
      <c r="A351" s="10"/>
      <c r="B351" s="11"/>
      <c r="C351" s="18">
        <v>4210</v>
      </c>
      <c r="D351" s="13" t="s">
        <v>105</v>
      </c>
      <c r="E351" s="264">
        <v>22913</v>
      </c>
      <c r="F351" s="64">
        <v>77761</v>
      </c>
      <c r="G351" s="64">
        <v>43399</v>
      </c>
      <c r="H351" s="300">
        <f t="shared" si="13"/>
        <v>55.81075346253264</v>
      </c>
      <c r="I351" s="300">
        <f t="shared" si="12"/>
        <v>189.40775978702047</v>
      </c>
      <c r="J351" s="64">
        <v>3591</v>
      </c>
    </row>
    <row r="352" spans="1:10" ht="15" customHeight="1">
      <c r="A352" s="10"/>
      <c r="B352" s="11"/>
      <c r="C352" s="18">
        <v>4260</v>
      </c>
      <c r="D352" s="13" t="s">
        <v>113</v>
      </c>
      <c r="E352" s="264">
        <v>6405</v>
      </c>
      <c r="F352" s="64">
        <v>38021</v>
      </c>
      <c r="G352" s="64">
        <v>24087</v>
      </c>
      <c r="H352" s="300">
        <f t="shared" si="13"/>
        <v>63.35183188238079</v>
      </c>
      <c r="I352" s="300">
        <f t="shared" si="12"/>
        <v>376.06557377049177</v>
      </c>
      <c r="J352" s="64"/>
    </row>
    <row r="353" spans="1:10" ht="15" customHeight="1">
      <c r="A353" s="10"/>
      <c r="B353" s="11"/>
      <c r="C353" s="18">
        <v>4270</v>
      </c>
      <c r="D353" s="13" t="s">
        <v>110</v>
      </c>
      <c r="E353" s="264">
        <v>5957</v>
      </c>
      <c r="F353" s="64">
        <v>219729</v>
      </c>
      <c r="G353" s="64">
        <v>40030</v>
      </c>
      <c r="H353" s="300">
        <f t="shared" si="13"/>
        <v>18.217895680588363</v>
      </c>
      <c r="I353" s="300">
        <f t="shared" si="12"/>
        <v>671.982541547759</v>
      </c>
      <c r="J353" s="64">
        <v>17120</v>
      </c>
    </row>
    <row r="354" spans="1:10" ht="15" customHeight="1">
      <c r="A354" s="10"/>
      <c r="B354" s="11"/>
      <c r="C354" s="18">
        <v>4300</v>
      </c>
      <c r="D354" s="13" t="s">
        <v>107</v>
      </c>
      <c r="E354" s="264">
        <v>114266</v>
      </c>
      <c r="F354" s="64">
        <v>402558</v>
      </c>
      <c r="G354" s="64">
        <v>99086</v>
      </c>
      <c r="H354" s="300">
        <f t="shared" si="13"/>
        <v>24.61409287605761</v>
      </c>
      <c r="I354" s="300">
        <f t="shared" si="12"/>
        <v>86.71520837344443</v>
      </c>
      <c r="J354" s="64">
        <v>6342</v>
      </c>
    </row>
    <row r="355" spans="1:10" ht="15" customHeight="1">
      <c r="A355" s="10"/>
      <c r="B355" s="11"/>
      <c r="C355" s="18">
        <v>4410</v>
      </c>
      <c r="D355" s="13" t="s">
        <v>20</v>
      </c>
      <c r="E355" s="264"/>
      <c r="F355" s="64">
        <v>2000</v>
      </c>
      <c r="G355" s="64">
        <v>12</v>
      </c>
      <c r="H355" s="300">
        <f t="shared" si="13"/>
        <v>0.6</v>
      </c>
      <c r="I355" s="300"/>
      <c r="J355" s="64"/>
    </row>
    <row r="356" spans="1:10" ht="15" customHeight="1">
      <c r="A356" s="10"/>
      <c r="B356" s="11"/>
      <c r="C356" s="18">
        <v>4430</v>
      </c>
      <c r="D356" s="13" t="s">
        <v>21</v>
      </c>
      <c r="E356" s="264">
        <v>7687</v>
      </c>
      <c r="F356" s="64">
        <v>15000</v>
      </c>
      <c r="G356" s="64">
        <v>7831</v>
      </c>
      <c r="H356" s="300">
        <f t="shared" si="13"/>
        <v>52.20666666666667</v>
      </c>
      <c r="I356" s="300">
        <f t="shared" si="12"/>
        <v>101.87329257187459</v>
      </c>
      <c r="J356" s="64"/>
    </row>
    <row r="357" spans="1:11" ht="15" customHeight="1">
      <c r="A357" s="10"/>
      <c r="B357" s="11"/>
      <c r="C357" s="18">
        <v>4580</v>
      </c>
      <c r="D357" s="13" t="s">
        <v>69</v>
      </c>
      <c r="E357" s="264"/>
      <c r="F357" s="64"/>
      <c r="G357" s="64">
        <v>49</v>
      </c>
      <c r="H357" s="300"/>
      <c r="I357" s="300"/>
      <c r="J357" s="64"/>
      <c r="K357" t="s">
        <v>22</v>
      </c>
    </row>
    <row r="358" spans="1:10" ht="15" customHeight="1">
      <c r="A358" s="10"/>
      <c r="B358" s="11"/>
      <c r="C358" s="18">
        <v>4590</v>
      </c>
      <c r="D358" s="13" t="s">
        <v>192</v>
      </c>
      <c r="E358" s="264">
        <v>880</v>
      </c>
      <c r="F358" s="64"/>
      <c r="G358" s="64"/>
      <c r="H358" s="300"/>
      <c r="I358" s="300">
        <f t="shared" si="12"/>
        <v>0</v>
      </c>
      <c r="J358" s="64"/>
    </row>
    <row r="359" spans="1:10" ht="15" customHeight="1">
      <c r="A359" s="10"/>
      <c r="B359" s="11"/>
      <c r="C359" s="18">
        <v>6050</v>
      </c>
      <c r="D359" s="13" t="s">
        <v>104</v>
      </c>
      <c r="E359" s="264">
        <v>100394</v>
      </c>
      <c r="F359" s="64">
        <v>460000</v>
      </c>
      <c r="G359" s="64"/>
      <c r="H359" s="300">
        <f t="shared" si="13"/>
        <v>0</v>
      </c>
      <c r="I359" s="300">
        <f t="shared" si="12"/>
        <v>0</v>
      </c>
      <c r="J359" s="64"/>
    </row>
    <row r="360" spans="1:10" ht="15" customHeight="1" thickBot="1">
      <c r="A360" s="311"/>
      <c r="B360" s="312"/>
      <c r="C360" s="313">
        <v>6060</v>
      </c>
      <c r="D360" s="74" t="s">
        <v>195</v>
      </c>
      <c r="E360" s="138"/>
      <c r="F360" s="80">
        <v>7589</v>
      </c>
      <c r="G360" s="64">
        <v>7588</v>
      </c>
      <c r="H360" s="300">
        <f t="shared" si="13"/>
        <v>99.98682303333773</v>
      </c>
      <c r="I360" s="300"/>
      <c r="J360" s="370"/>
    </row>
    <row r="361" spans="1:10" ht="27.75" customHeight="1" thickBot="1">
      <c r="A361" s="227">
        <v>921</v>
      </c>
      <c r="B361" s="228"/>
      <c r="C361" s="231"/>
      <c r="D361" s="236" t="s">
        <v>100</v>
      </c>
      <c r="E361" s="230">
        <f>SUM(E362+E367+E369+E371)</f>
        <v>699353</v>
      </c>
      <c r="F361" s="230">
        <f>SUM(F362+F367+F369+F371)</f>
        <v>1746573</v>
      </c>
      <c r="G361" s="230">
        <f>SUM(G362+G367+G369+G371)</f>
        <v>849668</v>
      </c>
      <c r="H361" s="324">
        <f t="shared" si="13"/>
        <v>48.6477232843975</v>
      </c>
      <c r="I361" s="324">
        <f t="shared" si="12"/>
        <v>121.49343750580894</v>
      </c>
      <c r="J361" s="230">
        <f>SUM(J362+J367+J369+J371)</f>
        <v>884</v>
      </c>
    </row>
    <row r="362" spans="1:10" ht="15" customHeight="1">
      <c r="A362" s="38"/>
      <c r="B362" s="34">
        <v>92109</v>
      </c>
      <c r="C362" s="39"/>
      <c r="D362" s="40" t="s">
        <v>101</v>
      </c>
      <c r="E362" s="71">
        <f>SUM(E363:E366)</f>
        <v>392253</v>
      </c>
      <c r="F362" s="71">
        <f>SUM(F363:F365)</f>
        <v>1089515</v>
      </c>
      <c r="G362" s="71">
        <f>SUM(G363:G365)</f>
        <v>524615</v>
      </c>
      <c r="H362" s="303">
        <f t="shared" si="13"/>
        <v>48.15124160750426</v>
      </c>
      <c r="I362" s="303">
        <f t="shared" si="12"/>
        <v>133.7440376491703</v>
      </c>
      <c r="J362" s="71">
        <f>SUM(J363:J365)</f>
        <v>884</v>
      </c>
    </row>
    <row r="363" spans="1:10" ht="15" customHeight="1">
      <c r="A363" s="10"/>
      <c r="B363" s="11"/>
      <c r="C363" s="18">
        <v>2550</v>
      </c>
      <c r="D363" s="13" t="s">
        <v>126</v>
      </c>
      <c r="E363" s="264">
        <v>388400</v>
      </c>
      <c r="F363" s="64">
        <v>1016800</v>
      </c>
      <c r="G363" s="64">
        <v>511900</v>
      </c>
      <c r="H363" s="300">
        <f t="shared" si="13"/>
        <v>50.34421715184894</v>
      </c>
      <c r="I363" s="300">
        <f t="shared" si="12"/>
        <v>131.79711637487125</v>
      </c>
      <c r="J363" s="64"/>
    </row>
    <row r="364" spans="1:10" ht="15" customHeight="1">
      <c r="A364" s="10"/>
      <c r="B364" s="11"/>
      <c r="C364" s="26">
        <v>4210</v>
      </c>
      <c r="D364" s="13" t="s">
        <v>105</v>
      </c>
      <c r="E364" s="264"/>
      <c r="F364" s="64">
        <v>1502</v>
      </c>
      <c r="G364" s="64">
        <v>1502</v>
      </c>
      <c r="H364" s="300">
        <f t="shared" si="13"/>
        <v>100</v>
      </c>
      <c r="I364" s="300"/>
      <c r="J364" s="64">
        <v>884</v>
      </c>
    </row>
    <row r="365" spans="1:10" ht="15" customHeight="1">
      <c r="A365" s="10"/>
      <c r="B365" s="11"/>
      <c r="C365" s="18">
        <v>4270</v>
      </c>
      <c r="D365" s="13" t="s">
        <v>110</v>
      </c>
      <c r="E365" s="264"/>
      <c r="F365" s="64">
        <v>71213</v>
      </c>
      <c r="G365" s="64">
        <v>11213</v>
      </c>
      <c r="H365" s="300">
        <f t="shared" si="13"/>
        <v>15.745720584724697</v>
      </c>
      <c r="I365" s="300"/>
      <c r="J365" s="64"/>
    </row>
    <row r="366" spans="1:10" ht="15" customHeight="1">
      <c r="A366" s="10"/>
      <c r="B366" s="11"/>
      <c r="C366" s="18">
        <v>6050</v>
      </c>
      <c r="D366" s="13" t="s">
        <v>104</v>
      </c>
      <c r="E366" s="264">
        <v>3853</v>
      </c>
      <c r="F366" s="64"/>
      <c r="G366" s="64"/>
      <c r="H366" s="300"/>
      <c r="I366" s="300">
        <f t="shared" si="12"/>
        <v>0</v>
      </c>
      <c r="J366" s="64"/>
    </row>
    <row r="367" spans="1:10" ht="15" customHeight="1">
      <c r="A367" s="10"/>
      <c r="B367" s="20">
        <v>92116</v>
      </c>
      <c r="C367" s="22"/>
      <c r="D367" s="23" t="s">
        <v>9</v>
      </c>
      <c r="E367" s="66">
        <f>SUM(E368)</f>
        <v>172000</v>
      </c>
      <c r="F367" s="66">
        <f>SUM(F368)</f>
        <v>380340</v>
      </c>
      <c r="G367" s="66">
        <f>SUM(G368)</f>
        <v>153390</v>
      </c>
      <c r="H367" s="304">
        <f t="shared" si="13"/>
        <v>40.32970500078877</v>
      </c>
      <c r="I367" s="304">
        <f t="shared" si="12"/>
        <v>89.18023255813954</v>
      </c>
      <c r="J367" s="66">
        <f>SUM(J368)</f>
        <v>0</v>
      </c>
    </row>
    <row r="368" spans="1:10" ht="15" customHeight="1">
      <c r="A368" s="10"/>
      <c r="B368" s="11"/>
      <c r="C368" s="18">
        <v>2550</v>
      </c>
      <c r="D368" s="13" t="s">
        <v>126</v>
      </c>
      <c r="E368" s="264">
        <v>172000</v>
      </c>
      <c r="F368" s="64">
        <v>380340</v>
      </c>
      <c r="G368" s="64">
        <v>153390</v>
      </c>
      <c r="H368" s="300">
        <f t="shared" si="13"/>
        <v>40.32970500078877</v>
      </c>
      <c r="I368" s="300">
        <f t="shared" si="12"/>
        <v>89.18023255813954</v>
      </c>
      <c r="J368" s="64"/>
    </row>
    <row r="369" spans="1:10" ht="15" customHeight="1">
      <c r="A369" s="10"/>
      <c r="B369" s="20">
        <v>92118</v>
      </c>
      <c r="C369" s="22"/>
      <c r="D369" s="23" t="s">
        <v>102</v>
      </c>
      <c r="E369" s="66">
        <f>SUM(E370)</f>
        <v>133800</v>
      </c>
      <c r="F369" s="66">
        <f>SUM(F370)</f>
        <v>267000</v>
      </c>
      <c r="G369" s="66">
        <f>SUM(G370)</f>
        <v>163945</v>
      </c>
      <c r="H369" s="304">
        <f t="shared" si="13"/>
        <v>61.40262172284644</v>
      </c>
      <c r="I369" s="304">
        <f t="shared" si="12"/>
        <v>122.52989536621823</v>
      </c>
      <c r="J369" s="66">
        <f>SUM(J370)</f>
        <v>0</v>
      </c>
    </row>
    <row r="370" spans="1:10" ht="15" customHeight="1">
      <c r="A370" s="10"/>
      <c r="B370" s="11"/>
      <c r="C370" s="26">
        <v>2550</v>
      </c>
      <c r="D370" s="46" t="s">
        <v>126</v>
      </c>
      <c r="E370" s="64">
        <v>133800</v>
      </c>
      <c r="F370" s="64">
        <v>267000</v>
      </c>
      <c r="G370" s="64">
        <v>163945</v>
      </c>
      <c r="H370" s="270">
        <f t="shared" si="13"/>
        <v>61.40262172284644</v>
      </c>
      <c r="I370" s="300">
        <f t="shared" si="12"/>
        <v>122.52989536621823</v>
      </c>
      <c r="J370" s="64"/>
    </row>
    <row r="371" spans="1:10" ht="15" customHeight="1">
      <c r="A371" s="10"/>
      <c r="B371" s="20">
        <v>92195</v>
      </c>
      <c r="C371" s="28"/>
      <c r="D371" s="76" t="s">
        <v>3</v>
      </c>
      <c r="E371" s="66">
        <f>SUM(E372:E375)</f>
        <v>1300</v>
      </c>
      <c r="F371" s="66">
        <f>SUM(F372:F375)</f>
        <v>9718</v>
      </c>
      <c r="G371" s="66">
        <f>SUM(G372:G375)</f>
        <v>7718</v>
      </c>
      <c r="H371" s="271">
        <f t="shared" si="13"/>
        <v>79.41963366947931</v>
      </c>
      <c r="I371" s="304">
        <f t="shared" si="12"/>
        <v>593.6923076923077</v>
      </c>
      <c r="J371" s="66">
        <f>SUM(J372:J375)</f>
        <v>0</v>
      </c>
    </row>
    <row r="372" spans="1:10" ht="15" customHeight="1">
      <c r="A372" s="10"/>
      <c r="B372" s="20"/>
      <c r="C372" s="26">
        <v>2820</v>
      </c>
      <c r="D372" s="46" t="s">
        <v>245</v>
      </c>
      <c r="E372" s="64">
        <v>1300</v>
      </c>
      <c r="F372" s="64">
        <v>6300</v>
      </c>
      <c r="G372" s="64">
        <v>4300</v>
      </c>
      <c r="H372" s="270">
        <f t="shared" si="13"/>
        <v>68.25396825396825</v>
      </c>
      <c r="I372" s="300">
        <f t="shared" si="12"/>
        <v>330.7692307692308</v>
      </c>
      <c r="J372" s="64"/>
    </row>
    <row r="373" spans="1:10" ht="15" customHeight="1">
      <c r="A373" s="10"/>
      <c r="B373" s="20"/>
      <c r="C373" s="26">
        <v>3020</v>
      </c>
      <c r="D373" s="13" t="s">
        <v>114</v>
      </c>
      <c r="E373" s="66"/>
      <c r="F373" s="64">
        <v>1192</v>
      </c>
      <c r="G373" s="64">
        <v>1192</v>
      </c>
      <c r="H373" s="270">
        <f t="shared" si="13"/>
        <v>100</v>
      </c>
      <c r="I373" s="300"/>
      <c r="J373" s="64"/>
    </row>
    <row r="374" spans="1:10" ht="15" customHeight="1">
      <c r="A374" s="10"/>
      <c r="B374" s="11"/>
      <c r="C374" s="26">
        <v>4210</v>
      </c>
      <c r="D374" s="13" t="s">
        <v>105</v>
      </c>
      <c r="E374" s="64"/>
      <c r="F374" s="64">
        <v>1219</v>
      </c>
      <c r="G374" s="64">
        <v>1219</v>
      </c>
      <c r="H374" s="270">
        <f t="shared" si="13"/>
        <v>100</v>
      </c>
      <c r="I374" s="300"/>
      <c r="J374" s="64"/>
    </row>
    <row r="375" spans="1:10" ht="15" customHeight="1" thickBot="1">
      <c r="A375" s="16"/>
      <c r="B375" s="17"/>
      <c r="C375" s="24">
        <v>4300</v>
      </c>
      <c r="D375" s="41" t="s">
        <v>107</v>
      </c>
      <c r="E375" s="68"/>
      <c r="F375" s="68">
        <v>1007</v>
      </c>
      <c r="G375" s="68">
        <v>1007</v>
      </c>
      <c r="H375" s="270">
        <f t="shared" si="13"/>
        <v>100</v>
      </c>
      <c r="I375" s="301"/>
      <c r="J375" s="370"/>
    </row>
    <row r="376" spans="1:10" ht="15" customHeight="1" thickBot="1">
      <c r="A376" s="227">
        <v>926</v>
      </c>
      <c r="B376" s="228"/>
      <c r="C376" s="231"/>
      <c r="D376" s="232" t="s">
        <v>14</v>
      </c>
      <c r="E376" s="230">
        <f>SUM(E377+E379+E387)</f>
        <v>1663273</v>
      </c>
      <c r="F376" s="230">
        <f>SUM(F377+F379+F387)</f>
        <v>658266</v>
      </c>
      <c r="G376" s="230">
        <f>SUM(G377+G379+G387)</f>
        <v>330694</v>
      </c>
      <c r="H376" s="324">
        <f t="shared" si="13"/>
        <v>50.23713817818328</v>
      </c>
      <c r="I376" s="324">
        <f t="shared" si="12"/>
        <v>19.882123980849805</v>
      </c>
      <c r="J376" s="230">
        <f>SUM(J377+J379+J387)</f>
        <v>11250</v>
      </c>
    </row>
    <row r="377" spans="1:10" ht="15" customHeight="1">
      <c r="A377" s="38"/>
      <c r="B377" s="34">
        <v>92601</v>
      </c>
      <c r="C377" s="39"/>
      <c r="D377" s="40" t="s">
        <v>75</v>
      </c>
      <c r="E377" s="71">
        <f>SUM(E378)</f>
        <v>1513520</v>
      </c>
      <c r="F377" s="71">
        <f>SUM(F378)</f>
        <v>62000</v>
      </c>
      <c r="G377" s="71">
        <f>SUM(G378)</f>
        <v>61288</v>
      </c>
      <c r="H377" s="303">
        <f t="shared" si="13"/>
        <v>98.8516129032258</v>
      </c>
      <c r="I377" s="303">
        <f t="shared" si="12"/>
        <v>4.049368359849886</v>
      </c>
      <c r="J377" s="71">
        <f>SUM(J378)</f>
        <v>0</v>
      </c>
    </row>
    <row r="378" spans="1:10" ht="15" customHeight="1">
      <c r="A378" s="16"/>
      <c r="B378" s="17"/>
      <c r="C378" s="18">
        <v>6050</v>
      </c>
      <c r="D378" s="13" t="s">
        <v>104</v>
      </c>
      <c r="E378" s="264">
        <v>1513520</v>
      </c>
      <c r="F378" s="64">
        <v>62000</v>
      </c>
      <c r="G378" s="64">
        <v>61288</v>
      </c>
      <c r="H378" s="300">
        <f t="shared" si="13"/>
        <v>98.8516129032258</v>
      </c>
      <c r="I378" s="300">
        <f t="shared" si="12"/>
        <v>4.049368359849886</v>
      </c>
      <c r="J378" s="1"/>
    </row>
    <row r="379" spans="1:10" ht="15" customHeight="1">
      <c r="A379" s="10"/>
      <c r="B379" s="20">
        <v>92605</v>
      </c>
      <c r="C379" s="28"/>
      <c r="D379" s="21" t="s">
        <v>103</v>
      </c>
      <c r="E379" s="66">
        <f>SUM(E380:E386)</f>
        <v>149753</v>
      </c>
      <c r="F379" s="66">
        <f>SUM(F380:F386)</f>
        <v>396266</v>
      </c>
      <c r="G379" s="66">
        <f>SUM(G380:G386)</f>
        <v>169506</v>
      </c>
      <c r="H379" s="304">
        <f t="shared" si="13"/>
        <v>42.7758122069519</v>
      </c>
      <c r="I379" s="304">
        <f t="shared" si="12"/>
        <v>113.19038683699159</v>
      </c>
      <c r="J379" s="66">
        <f>SUM(J380:J386)</f>
        <v>11250</v>
      </c>
    </row>
    <row r="380" spans="1:10" ht="15" customHeight="1">
      <c r="A380" s="10"/>
      <c r="B380" s="20"/>
      <c r="C380" s="26">
        <v>2820</v>
      </c>
      <c r="D380" s="46" t="s">
        <v>245</v>
      </c>
      <c r="E380" s="307">
        <v>79413</v>
      </c>
      <c r="F380" s="64">
        <v>193100</v>
      </c>
      <c r="G380" s="64">
        <v>90153</v>
      </c>
      <c r="H380" s="300"/>
      <c r="I380" s="300">
        <f t="shared" si="12"/>
        <v>113.52423406747005</v>
      </c>
      <c r="J380" s="64"/>
    </row>
    <row r="381" spans="1:10" ht="15" customHeight="1">
      <c r="A381" s="10"/>
      <c r="B381" s="11"/>
      <c r="C381" s="26">
        <v>3020</v>
      </c>
      <c r="D381" s="12" t="s">
        <v>114</v>
      </c>
      <c r="E381" s="307">
        <v>19235</v>
      </c>
      <c r="F381" s="64">
        <v>34700</v>
      </c>
      <c r="G381" s="64">
        <v>16409</v>
      </c>
      <c r="H381" s="300">
        <f t="shared" si="13"/>
        <v>47.288184438040346</v>
      </c>
      <c r="I381" s="300">
        <f t="shared" si="12"/>
        <v>85.30803223290876</v>
      </c>
      <c r="J381" s="64">
        <v>2975</v>
      </c>
    </row>
    <row r="382" spans="1:10" ht="15" customHeight="1">
      <c r="A382" s="10"/>
      <c r="B382" s="11"/>
      <c r="C382" s="26">
        <v>3030</v>
      </c>
      <c r="D382" s="12" t="s">
        <v>115</v>
      </c>
      <c r="E382" s="307">
        <v>968</v>
      </c>
      <c r="F382" s="64">
        <v>15400</v>
      </c>
      <c r="G382" s="64">
        <v>1547</v>
      </c>
      <c r="H382" s="300">
        <f t="shared" si="13"/>
        <v>10.045454545454545</v>
      </c>
      <c r="I382" s="300">
        <f t="shared" si="12"/>
        <v>159.81404958677686</v>
      </c>
      <c r="J382" s="64"/>
    </row>
    <row r="383" spans="1:10" ht="15" customHeight="1">
      <c r="A383" s="10"/>
      <c r="B383" s="11"/>
      <c r="C383" s="26">
        <v>3250</v>
      </c>
      <c r="D383" s="12" t="s">
        <v>246</v>
      </c>
      <c r="E383" s="307"/>
      <c r="F383" s="64">
        <v>2700</v>
      </c>
      <c r="G383" s="64">
        <v>300</v>
      </c>
      <c r="H383" s="300">
        <f t="shared" si="13"/>
        <v>11.11111111111111</v>
      </c>
      <c r="I383" s="300"/>
      <c r="J383" s="64"/>
    </row>
    <row r="384" spans="1:10" ht="15" customHeight="1">
      <c r="A384" s="10"/>
      <c r="B384" s="11"/>
      <c r="C384" s="26">
        <v>4210</v>
      </c>
      <c r="D384" s="12" t="s">
        <v>105</v>
      </c>
      <c r="E384" s="307">
        <v>23187</v>
      </c>
      <c r="F384" s="64">
        <v>60160</v>
      </c>
      <c r="G384" s="64">
        <v>17577</v>
      </c>
      <c r="H384" s="300">
        <f t="shared" si="13"/>
        <v>29.217087765957444</v>
      </c>
      <c r="I384" s="300">
        <f t="shared" si="12"/>
        <v>75.8054082028723</v>
      </c>
      <c r="J384" s="64">
        <v>5131</v>
      </c>
    </row>
    <row r="385" spans="1:10" ht="15" customHeight="1">
      <c r="A385" s="10"/>
      <c r="B385" s="11"/>
      <c r="C385" s="26">
        <v>4300</v>
      </c>
      <c r="D385" s="12" t="s">
        <v>107</v>
      </c>
      <c r="E385" s="307">
        <v>19836</v>
      </c>
      <c r="F385" s="64">
        <v>71666</v>
      </c>
      <c r="G385" s="64">
        <v>34748</v>
      </c>
      <c r="H385" s="300">
        <f t="shared" si="13"/>
        <v>48.48603242820864</v>
      </c>
      <c r="I385" s="300">
        <f t="shared" si="12"/>
        <v>175.17644686428716</v>
      </c>
      <c r="J385" s="64">
        <v>3144</v>
      </c>
    </row>
    <row r="386" spans="1:10" ht="15" customHeight="1">
      <c r="A386" s="10"/>
      <c r="B386" s="11"/>
      <c r="C386" s="26">
        <v>4430</v>
      </c>
      <c r="D386" s="27" t="s">
        <v>21</v>
      </c>
      <c r="E386" s="109">
        <v>7114</v>
      </c>
      <c r="F386" s="64">
        <v>18540</v>
      </c>
      <c r="G386" s="64">
        <v>8772</v>
      </c>
      <c r="H386" s="300">
        <f t="shared" si="13"/>
        <v>47.313915857605174</v>
      </c>
      <c r="I386" s="300">
        <f t="shared" si="12"/>
        <v>123.30615687377002</v>
      </c>
      <c r="J386" s="64"/>
    </row>
    <row r="387" spans="1:10" ht="15" customHeight="1">
      <c r="A387" s="19"/>
      <c r="B387" s="20">
        <v>92695</v>
      </c>
      <c r="C387" s="28"/>
      <c r="D387" s="29" t="s">
        <v>3</v>
      </c>
      <c r="E387" s="132"/>
      <c r="F387" s="66">
        <f>SUM(F388)</f>
        <v>200000</v>
      </c>
      <c r="G387" s="66">
        <f>SUM(G388)</f>
        <v>99900</v>
      </c>
      <c r="H387" s="304">
        <f t="shared" si="13"/>
        <v>49.95</v>
      </c>
      <c r="I387" s="300"/>
      <c r="J387" s="66">
        <f>SUM(J388)</f>
        <v>0</v>
      </c>
    </row>
    <row r="388" spans="1:10" ht="24.75" customHeight="1" thickBot="1">
      <c r="A388" s="151"/>
      <c r="B388" s="152"/>
      <c r="C388" s="24">
        <v>2650</v>
      </c>
      <c r="D388" s="25" t="s">
        <v>204</v>
      </c>
      <c r="E388" s="120" t="s">
        <v>22</v>
      </c>
      <c r="F388" s="68">
        <v>200000</v>
      </c>
      <c r="G388" s="68">
        <v>99900</v>
      </c>
      <c r="H388" s="301">
        <f t="shared" si="13"/>
        <v>49.95</v>
      </c>
      <c r="I388" s="301"/>
      <c r="J388" s="370"/>
    </row>
    <row r="389" spans="1:10" ht="21" customHeight="1" thickBot="1">
      <c r="A389" s="227"/>
      <c r="B389" s="228"/>
      <c r="C389" s="233"/>
      <c r="D389" s="232" t="s">
        <v>17</v>
      </c>
      <c r="E389" s="230">
        <f>SUM(E6+E20+E33+E42+E47+E91+E110+E136+E142+E147+E153+E247+E261+E313+E323+E328+E361+E376)</f>
        <v>22634011</v>
      </c>
      <c r="F389" s="230">
        <f>SUM(F6+F20+F33+F42+F47+F91+F110+F136+F142+F147+F153+F247+F261+F313+F323+F328+F361+F376)</f>
        <v>53614825</v>
      </c>
      <c r="G389" s="230">
        <f>SUM(G6+G20+G33+G42+G47+G91+G110+G136+G142+G147+G153+G247+G261+G313+G323+G328+G361+G376)</f>
        <v>21840056</v>
      </c>
      <c r="H389" s="324">
        <f t="shared" si="13"/>
        <v>40.73510638149057</v>
      </c>
      <c r="I389" s="324">
        <f t="shared" si="12"/>
        <v>96.49220370176546</v>
      </c>
      <c r="J389" s="230">
        <f>SUM(J6+J20+J33+J42+J47+J91+J110+J136+J142+J147+J153+J247+J261+J313+J323+J328+J361+J376)</f>
        <v>1283111</v>
      </c>
    </row>
    <row r="394" ht="12.75">
      <c r="I394" t="s">
        <v>22</v>
      </c>
    </row>
  </sheetData>
  <mergeCells count="2">
    <mergeCell ref="A1:D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28">
      <selection activeCell="L16" sqref="L16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5.125" style="0" customWidth="1"/>
    <col min="4" max="4" width="40.125" style="0" customWidth="1"/>
    <col min="5" max="5" width="11.75390625" style="155" customWidth="1"/>
    <col min="6" max="6" width="11.125" style="0" customWidth="1"/>
    <col min="7" max="7" width="10.75390625" style="0" customWidth="1"/>
    <col min="8" max="8" width="7.375" style="0" customWidth="1"/>
    <col min="9" max="9" width="7.875" style="0" customWidth="1"/>
    <col min="10" max="10" width="16.875" style="0" customWidth="1"/>
  </cols>
  <sheetData>
    <row r="1" spans="1:7" ht="12.75">
      <c r="A1" s="384"/>
      <c r="B1" s="384"/>
      <c r="C1" s="384"/>
      <c r="D1" s="384"/>
      <c r="E1" s="282"/>
      <c r="F1" s="78"/>
      <c r="G1" s="78"/>
    </row>
    <row r="2" spans="1:7" ht="18.75" thickBot="1">
      <c r="A2" s="386" t="s">
        <v>224</v>
      </c>
      <c r="B2" s="386"/>
      <c r="C2" s="386"/>
      <c r="D2" s="386"/>
      <c r="E2" s="386"/>
      <c r="F2" s="386"/>
      <c r="G2" s="386"/>
    </row>
    <row r="3" spans="1:10" ht="45.75" thickBot="1">
      <c r="A3" s="239" t="s">
        <v>0</v>
      </c>
      <c r="B3" s="240" t="s">
        <v>1</v>
      </c>
      <c r="C3" s="241" t="s">
        <v>32</v>
      </c>
      <c r="D3" s="104" t="s">
        <v>2</v>
      </c>
      <c r="E3" s="283" t="s">
        <v>234</v>
      </c>
      <c r="F3" s="108" t="s">
        <v>236</v>
      </c>
      <c r="G3" s="153" t="s">
        <v>235</v>
      </c>
      <c r="H3" s="141" t="s">
        <v>26</v>
      </c>
      <c r="I3" s="359" t="s">
        <v>25</v>
      </c>
      <c r="J3" s="355" t="s">
        <v>289</v>
      </c>
    </row>
    <row r="4" spans="1:10" ht="13.5" thickBot="1">
      <c r="A4" s="157">
        <v>1</v>
      </c>
      <c r="B4" s="156">
        <v>2</v>
      </c>
      <c r="C4" s="156">
        <v>3</v>
      </c>
      <c r="D4" s="157">
        <v>4</v>
      </c>
      <c r="E4" s="284">
        <v>5</v>
      </c>
      <c r="F4" s="158">
        <v>6</v>
      </c>
      <c r="G4" s="158">
        <v>7</v>
      </c>
      <c r="H4" s="159">
        <v>8</v>
      </c>
      <c r="I4" s="160">
        <v>9</v>
      </c>
      <c r="J4" s="362">
        <v>10</v>
      </c>
    </row>
    <row r="5" spans="1:10" ht="14.25" thickBot="1" thickTop="1">
      <c r="A5" s="242">
        <v>10</v>
      </c>
      <c r="B5" s="243"/>
      <c r="C5" s="244"/>
      <c r="D5" s="245" t="s">
        <v>33</v>
      </c>
      <c r="E5" s="246">
        <f>E6+E9+E11</f>
        <v>9759</v>
      </c>
      <c r="F5" s="246">
        <f>F6+F9+F11</f>
        <v>358400</v>
      </c>
      <c r="G5" s="262">
        <f>G6+G9+G11</f>
        <v>58542</v>
      </c>
      <c r="H5" s="290">
        <f aca="true" t="shared" si="0" ref="H5:H12">(G5/F5)*100</f>
        <v>16.334263392857142</v>
      </c>
      <c r="I5" s="360">
        <f>(G5/E5)*100</f>
        <v>599.877036581617</v>
      </c>
      <c r="J5" s="3"/>
    </row>
    <row r="6" spans="1:10" ht="12.75">
      <c r="A6" s="83"/>
      <c r="B6" s="91">
        <v>1010</v>
      </c>
      <c r="C6" s="99"/>
      <c r="D6" s="70" t="s">
        <v>34</v>
      </c>
      <c r="E6" s="71">
        <f>SUM(E7:E8)</f>
        <v>3466</v>
      </c>
      <c r="F6" s="71">
        <f>SUM(F7:F8)</f>
        <v>340400</v>
      </c>
      <c r="G6" s="263">
        <f>SUM(G7:G8)</f>
        <v>57022</v>
      </c>
      <c r="H6" s="273">
        <f t="shared" si="0"/>
        <v>16.75146886016451</v>
      </c>
      <c r="I6" s="303">
        <f>(G6/E6)*100</f>
        <v>1645.1817657241777</v>
      </c>
      <c r="J6" s="1"/>
    </row>
    <row r="7" spans="1:10" ht="12.75">
      <c r="A7" s="84"/>
      <c r="B7" s="92"/>
      <c r="C7" s="247">
        <v>960</v>
      </c>
      <c r="D7" s="46" t="s">
        <v>142</v>
      </c>
      <c r="E7" s="64">
        <v>3466</v>
      </c>
      <c r="F7" s="64">
        <v>262000</v>
      </c>
      <c r="G7" s="264">
        <v>17022</v>
      </c>
      <c r="H7" s="270">
        <f t="shared" si="0"/>
        <v>6.496946564885496</v>
      </c>
      <c r="I7" s="300">
        <f>(G7/E7)*100</f>
        <v>491.11367570686673</v>
      </c>
      <c r="J7" s="1"/>
    </row>
    <row r="8" spans="1:10" ht="24">
      <c r="A8" s="84"/>
      <c r="B8" s="92"/>
      <c r="C8" s="247">
        <v>6290</v>
      </c>
      <c r="D8" s="27" t="s">
        <v>206</v>
      </c>
      <c r="E8" s="109"/>
      <c r="F8" s="64">
        <v>78400</v>
      </c>
      <c r="G8" s="264">
        <v>40000</v>
      </c>
      <c r="H8" s="270">
        <f t="shared" si="0"/>
        <v>51.02040816326531</v>
      </c>
      <c r="I8" s="300"/>
      <c r="J8" s="1"/>
    </row>
    <row r="9" spans="1:11" ht="12.75">
      <c r="A9" s="84"/>
      <c r="B9" s="93">
        <v>1012</v>
      </c>
      <c r="C9" s="102"/>
      <c r="D9" s="76" t="s">
        <v>31</v>
      </c>
      <c r="E9" s="66">
        <f>SUM(E10)</f>
        <v>0</v>
      </c>
      <c r="F9" s="66">
        <f>SUM(F10)</f>
        <v>8000</v>
      </c>
      <c r="G9" s="265">
        <f>SUM(G10)</f>
        <v>0</v>
      </c>
      <c r="H9" s="270">
        <f t="shared" si="0"/>
        <v>0</v>
      </c>
      <c r="I9" s="300"/>
      <c r="J9" s="1"/>
      <c r="K9" t="s">
        <v>22</v>
      </c>
    </row>
    <row r="10" spans="1:10" ht="12.75">
      <c r="A10" s="84"/>
      <c r="B10" s="93"/>
      <c r="C10" s="247">
        <v>2700</v>
      </c>
      <c r="D10" s="46" t="s">
        <v>176</v>
      </c>
      <c r="E10" s="64"/>
      <c r="F10" s="64">
        <v>8000</v>
      </c>
      <c r="G10" s="265"/>
      <c r="H10" s="270">
        <f t="shared" si="0"/>
        <v>0</v>
      </c>
      <c r="I10" s="300"/>
      <c r="J10" s="1"/>
    </row>
    <row r="11" spans="1:10" ht="12.75">
      <c r="A11" s="84"/>
      <c r="B11" s="93">
        <v>1095</v>
      </c>
      <c r="C11" s="102"/>
      <c r="D11" s="76" t="s">
        <v>35</v>
      </c>
      <c r="E11" s="66">
        <f>+E12</f>
        <v>6293</v>
      </c>
      <c r="F11" s="66">
        <f>+F12</f>
        <v>10000</v>
      </c>
      <c r="G11" s="265">
        <f>+G12</f>
        <v>1520</v>
      </c>
      <c r="H11" s="271">
        <f t="shared" si="0"/>
        <v>15.2</v>
      </c>
      <c r="I11" s="300">
        <f aca="true" t="shared" si="1" ref="I11:I75">(G11/E11)*100</f>
        <v>24.153821706658192</v>
      </c>
      <c r="J11" s="1"/>
    </row>
    <row r="12" spans="1:10" ht="13.5" thickBot="1">
      <c r="A12" s="85"/>
      <c r="B12" s="94"/>
      <c r="C12" s="248">
        <v>690</v>
      </c>
      <c r="D12" s="25" t="s">
        <v>129</v>
      </c>
      <c r="E12" s="120">
        <v>6293</v>
      </c>
      <c r="F12" s="58">
        <v>10000</v>
      </c>
      <c r="G12" s="58">
        <v>1520</v>
      </c>
      <c r="H12" s="272">
        <f t="shared" si="0"/>
        <v>15.2</v>
      </c>
      <c r="I12" s="301">
        <f t="shared" si="1"/>
        <v>24.153821706658192</v>
      </c>
      <c r="J12" s="1"/>
    </row>
    <row r="13" spans="1:10" ht="13.5" thickBot="1">
      <c r="A13" s="86">
        <v>600</v>
      </c>
      <c r="B13" s="148"/>
      <c r="C13" s="142"/>
      <c r="D13" s="229" t="s">
        <v>36</v>
      </c>
      <c r="E13" s="143"/>
      <c r="F13" s="230">
        <f>SUM(F14)</f>
        <v>100000</v>
      </c>
      <c r="G13" s="230">
        <f>SUM(G14)</f>
        <v>0</v>
      </c>
      <c r="H13" s="274"/>
      <c r="I13" s="350"/>
      <c r="J13" s="1"/>
    </row>
    <row r="14" spans="1:10" ht="12.75">
      <c r="A14" s="149"/>
      <c r="B14" s="91">
        <v>60016</v>
      </c>
      <c r="C14" s="144"/>
      <c r="D14" s="70" t="s">
        <v>4</v>
      </c>
      <c r="E14" s="145"/>
      <c r="F14" s="51">
        <f>SUM(F15)</f>
        <v>100000</v>
      </c>
      <c r="G14" s="51">
        <f>SUM(G15)</f>
        <v>0</v>
      </c>
      <c r="H14" s="273"/>
      <c r="I14" s="299"/>
      <c r="J14" s="1"/>
    </row>
    <row r="15" spans="1:10" ht="13.5" thickBot="1">
      <c r="A15" s="146"/>
      <c r="B15" s="147"/>
      <c r="C15" s="248">
        <v>960</v>
      </c>
      <c r="D15" s="67" t="s">
        <v>142</v>
      </c>
      <c r="E15" s="68"/>
      <c r="F15" s="58">
        <v>100000</v>
      </c>
      <c r="G15" s="58">
        <v>0</v>
      </c>
      <c r="H15" s="272"/>
      <c r="I15" s="301"/>
      <c r="J15" s="1"/>
    </row>
    <row r="16" spans="1:10" ht="13.5" thickBot="1">
      <c r="A16" s="86">
        <v>700</v>
      </c>
      <c r="B16" s="95"/>
      <c r="C16" s="249"/>
      <c r="D16" s="105" t="s">
        <v>5</v>
      </c>
      <c r="E16" s="230">
        <f>+E17</f>
        <v>792316</v>
      </c>
      <c r="F16" s="230">
        <f>+F17</f>
        <v>2370510</v>
      </c>
      <c r="G16" s="266">
        <f>+G17</f>
        <v>1047504</v>
      </c>
      <c r="H16" s="274">
        <f aca="true" t="shared" si="2" ref="H16:H23">(G16/F16)*100</f>
        <v>44.18897199336851</v>
      </c>
      <c r="I16" s="324">
        <f t="shared" si="1"/>
        <v>132.2078564613109</v>
      </c>
      <c r="J16" s="1"/>
    </row>
    <row r="17" spans="1:10" ht="12.75">
      <c r="A17" s="83"/>
      <c r="B17" s="91">
        <v>70005</v>
      </c>
      <c r="C17" s="99"/>
      <c r="D17" s="106" t="s">
        <v>37</v>
      </c>
      <c r="E17" s="71">
        <f>SUM(E18:E24)</f>
        <v>792316</v>
      </c>
      <c r="F17" s="71">
        <f>SUM(F18:F24)</f>
        <v>2370510</v>
      </c>
      <c r="G17" s="263">
        <f>SUM(G18:G24)</f>
        <v>1047504</v>
      </c>
      <c r="H17" s="273">
        <f t="shared" si="2"/>
        <v>44.18897199336851</v>
      </c>
      <c r="I17" s="303">
        <f t="shared" si="1"/>
        <v>132.2078564613109</v>
      </c>
      <c r="J17" s="1"/>
    </row>
    <row r="18" spans="1:10" ht="24">
      <c r="A18" s="83"/>
      <c r="B18" s="91"/>
      <c r="C18" s="247">
        <v>470</v>
      </c>
      <c r="D18" s="27" t="s">
        <v>207</v>
      </c>
      <c r="E18" s="109">
        <v>78610</v>
      </c>
      <c r="F18" s="64">
        <v>84120</v>
      </c>
      <c r="G18" s="264">
        <v>87407</v>
      </c>
      <c r="H18" s="270">
        <f t="shared" si="2"/>
        <v>103.90751307655731</v>
      </c>
      <c r="I18" s="300">
        <f t="shared" si="1"/>
        <v>111.19068820760718</v>
      </c>
      <c r="J18" s="1"/>
    </row>
    <row r="19" spans="1:10" ht="12.75">
      <c r="A19" s="83"/>
      <c r="B19" s="91"/>
      <c r="C19" s="247">
        <v>690</v>
      </c>
      <c r="D19" s="27" t="s">
        <v>129</v>
      </c>
      <c r="E19" s="109"/>
      <c r="F19" s="64">
        <f>55000+10000</f>
        <v>65000</v>
      </c>
      <c r="G19" s="264">
        <v>1674</v>
      </c>
      <c r="H19" s="270">
        <f t="shared" si="2"/>
        <v>2.5753846153846154</v>
      </c>
      <c r="I19" s="300"/>
      <c r="J19" s="1"/>
    </row>
    <row r="20" spans="1:10" ht="48">
      <c r="A20" s="84"/>
      <c r="B20" s="92"/>
      <c r="C20" s="247">
        <v>750</v>
      </c>
      <c r="D20" s="27" t="s">
        <v>38</v>
      </c>
      <c r="E20" s="109">
        <v>546389</v>
      </c>
      <c r="F20" s="64">
        <f>602790+682800</f>
        <v>1285590</v>
      </c>
      <c r="G20" s="264">
        <v>580078</v>
      </c>
      <c r="H20" s="270">
        <f t="shared" si="2"/>
        <v>45.12153952659868</v>
      </c>
      <c r="I20" s="300">
        <f t="shared" si="1"/>
        <v>106.1657537029479</v>
      </c>
      <c r="J20" s="1"/>
    </row>
    <row r="21" spans="1:10" ht="38.25" customHeight="1">
      <c r="A21" s="84"/>
      <c r="B21" s="92"/>
      <c r="C21" s="247">
        <v>760</v>
      </c>
      <c r="D21" s="27" t="s">
        <v>147</v>
      </c>
      <c r="E21" s="109">
        <v>43393</v>
      </c>
      <c r="F21" s="64">
        <v>8000</v>
      </c>
      <c r="G21" s="264"/>
      <c r="H21" s="270">
        <f t="shared" si="2"/>
        <v>0</v>
      </c>
      <c r="I21" s="300">
        <f t="shared" si="1"/>
        <v>0</v>
      </c>
      <c r="J21" s="1"/>
    </row>
    <row r="22" spans="1:10" ht="12.75">
      <c r="A22" s="84"/>
      <c r="B22" s="92"/>
      <c r="C22" s="247">
        <v>830</v>
      </c>
      <c r="D22" s="27" t="s">
        <v>23</v>
      </c>
      <c r="E22" s="109">
        <v>49582</v>
      </c>
      <c r="F22" s="64">
        <v>80000</v>
      </c>
      <c r="G22" s="264">
        <v>80926</v>
      </c>
      <c r="H22" s="270">
        <f t="shared" si="2"/>
        <v>101.15749999999998</v>
      </c>
      <c r="I22" s="300">
        <f t="shared" si="1"/>
        <v>163.21648985518937</v>
      </c>
      <c r="J22" s="1"/>
    </row>
    <row r="23" spans="1:10" ht="24">
      <c r="A23" s="84"/>
      <c r="B23" s="92"/>
      <c r="C23" s="247">
        <v>840</v>
      </c>
      <c r="D23" s="27" t="s">
        <v>39</v>
      </c>
      <c r="E23" s="109">
        <v>70358</v>
      </c>
      <c r="F23" s="64">
        <f>105000+742800</f>
        <v>847800</v>
      </c>
      <c r="G23" s="264">
        <v>294990</v>
      </c>
      <c r="H23" s="270">
        <f t="shared" si="2"/>
        <v>34.79476291578202</v>
      </c>
      <c r="I23" s="300">
        <f t="shared" si="1"/>
        <v>419.27001904545324</v>
      </c>
      <c r="J23" s="1"/>
    </row>
    <row r="24" spans="1:10" ht="24.75" thickBot="1">
      <c r="A24" s="85"/>
      <c r="B24" s="94"/>
      <c r="C24" s="248">
        <v>910</v>
      </c>
      <c r="D24" s="25" t="s">
        <v>55</v>
      </c>
      <c r="E24" s="120">
        <v>3984</v>
      </c>
      <c r="F24" s="68"/>
      <c r="G24" s="267">
        <v>2429</v>
      </c>
      <c r="H24" s="272"/>
      <c r="I24" s="272">
        <f t="shared" si="1"/>
        <v>60.96887550200803</v>
      </c>
      <c r="J24" s="2"/>
    </row>
    <row r="25" spans="1:10" ht="13.5" thickBot="1">
      <c r="A25" s="86">
        <v>710</v>
      </c>
      <c r="B25" s="95"/>
      <c r="C25" s="249"/>
      <c r="D25" s="105" t="s">
        <v>77</v>
      </c>
      <c r="E25" s="230">
        <f aca="true" t="shared" si="3" ref="E25:G26">SUM(E26)</f>
        <v>10000</v>
      </c>
      <c r="F25" s="230">
        <f t="shared" si="3"/>
        <v>1000</v>
      </c>
      <c r="G25" s="266">
        <f t="shared" si="3"/>
        <v>1000</v>
      </c>
      <c r="H25" s="289">
        <f aca="true" t="shared" si="4" ref="H25:H32">(G25/F25)*100</f>
        <v>100</v>
      </c>
      <c r="I25" s="324">
        <f t="shared" si="1"/>
        <v>10</v>
      </c>
      <c r="J25" s="140"/>
    </row>
    <row r="26" spans="1:10" ht="12.75">
      <c r="A26" s="87"/>
      <c r="B26" s="91">
        <v>71035</v>
      </c>
      <c r="C26" s="99"/>
      <c r="D26" s="106" t="s">
        <v>138</v>
      </c>
      <c r="E26" s="71">
        <f t="shared" si="3"/>
        <v>10000</v>
      </c>
      <c r="F26" s="71">
        <f t="shared" si="3"/>
        <v>1000</v>
      </c>
      <c r="G26" s="263">
        <f t="shared" si="3"/>
        <v>1000</v>
      </c>
      <c r="H26" s="273">
        <f t="shared" si="4"/>
        <v>100</v>
      </c>
      <c r="I26" s="303">
        <f t="shared" si="1"/>
        <v>10</v>
      </c>
      <c r="J26" s="3"/>
    </row>
    <row r="27" spans="1:10" ht="24.75" thickBot="1">
      <c r="A27" s="85"/>
      <c r="B27" s="94"/>
      <c r="C27" s="248">
        <v>2020</v>
      </c>
      <c r="D27" s="25" t="s">
        <v>41</v>
      </c>
      <c r="E27" s="120">
        <v>10000</v>
      </c>
      <c r="F27" s="68">
        <v>1000</v>
      </c>
      <c r="G27" s="267">
        <v>1000</v>
      </c>
      <c r="H27" s="272">
        <f t="shared" si="4"/>
        <v>100</v>
      </c>
      <c r="I27" s="301">
        <f t="shared" si="1"/>
        <v>10</v>
      </c>
      <c r="J27" s="1"/>
    </row>
    <row r="28" spans="1:10" ht="13.5" thickBot="1">
      <c r="A28" s="86">
        <v>750</v>
      </c>
      <c r="B28" s="95"/>
      <c r="C28" s="249"/>
      <c r="D28" s="229" t="s">
        <v>42</v>
      </c>
      <c r="E28" s="230">
        <f>+E37+E32+E29</f>
        <v>105334</v>
      </c>
      <c r="F28" s="230">
        <f>+F32+F29</f>
        <v>247727</v>
      </c>
      <c r="G28" s="266">
        <f>+G32+G29</f>
        <v>126335</v>
      </c>
      <c r="H28" s="289">
        <f t="shared" si="4"/>
        <v>50.99767082312384</v>
      </c>
      <c r="I28" s="324">
        <f t="shared" si="1"/>
        <v>119.93753204093645</v>
      </c>
      <c r="J28" s="1"/>
    </row>
    <row r="29" spans="1:10" ht="12.75">
      <c r="A29" s="87"/>
      <c r="B29" s="91">
        <v>75011</v>
      </c>
      <c r="C29" s="99"/>
      <c r="D29" s="70" t="s">
        <v>43</v>
      </c>
      <c r="E29" s="71">
        <f>SUM(E30:E31)</f>
        <v>100576</v>
      </c>
      <c r="F29" s="71">
        <f>SUM(F30:F31)</f>
        <v>195367</v>
      </c>
      <c r="G29" s="263">
        <f>SUM(G30:G31)</f>
        <v>106179</v>
      </c>
      <c r="H29" s="273">
        <f t="shared" si="4"/>
        <v>54.34848259941546</v>
      </c>
      <c r="I29" s="303">
        <f t="shared" si="1"/>
        <v>105.57091154947503</v>
      </c>
      <c r="J29" s="1"/>
    </row>
    <row r="30" spans="1:10" ht="12.75">
      <c r="A30" s="88"/>
      <c r="B30" s="93"/>
      <c r="C30" s="247">
        <v>2010</v>
      </c>
      <c r="D30" s="46" t="s">
        <v>139</v>
      </c>
      <c r="E30" s="64"/>
      <c r="F30" s="64">
        <v>192897</v>
      </c>
      <c r="G30" s="264">
        <v>104181</v>
      </c>
      <c r="H30" s="270">
        <f t="shared" si="4"/>
        <v>54.008615997138364</v>
      </c>
      <c r="I30" s="300"/>
      <c r="J30" s="1"/>
    </row>
    <row r="31" spans="1:10" ht="12.75">
      <c r="A31" s="88"/>
      <c r="B31" s="93"/>
      <c r="C31" s="247">
        <v>970</v>
      </c>
      <c r="D31" s="46" t="s">
        <v>208</v>
      </c>
      <c r="E31" s="64">
        <v>100576</v>
      </c>
      <c r="F31" s="64">
        <v>2470</v>
      </c>
      <c r="G31" s="264">
        <v>1998</v>
      </c>
      <c r="H31" s="270">
        <f t="shared" si="4"/>
        <v>80.89068825910931</v>
      </c>
      <c r="I31" s="300">
        <f t="shared" si="1"/>
        <v>1.9865574292077632</v>
      </c>
      <c r="J31" s="1"/>
    </row>
    <row r="32" spans="1:10" ht="12.75">
      <c r="A32" s="84"/>
      <c r="B32" s="93">
        <v>75023</v>
      </c>
      <c r="C32" s="102"/>
      <c r="D32" s="76" t="s">
        <v>45</v>
      </c>
      <c r="E32" s="66">
        <f>SUM(E33:E36)</f>
        <v>2858</v>
      </c>
      <c r="F32" s="66">
        <f>SUM(F33:F36)</f>
        <v>52360</v>
      </c>
      <c r="G32" s="66">
        <f>SUM(G33:G36)</f>
        <v>20156</v>
      </c>
      <c r="H32" s="271">
        <f t="shared" si="4"/>
        <v>38.49503437738731</v>
      </c>
      <c r="I32" s="304">
        <f t="shared" si="1"/>
        <v>705.2484254723583</v>
      </c>
      <c r="J32" s="1"/>
    </row>
    <row r="33" spans="1:10" ht="12.75">
      <c r="A33" s="84"/>
      <c r="B33" s="93"/>
      <c r="C33" s="247">
        <v>690</v>
      </c>
      <c r="D33" s="27" t="s">
        <v>129</v>
      </c>
      <c r="E33" s="109"/>
      <c r="F33" s="66"/>
      <c r="G33" s="264">
        <v>167</v>
      </c>
      <c r="H33" s="270"/>
      <c r="I33" s="300"/>
      <c r="J33" s="1"/>
    </row>
    <row r="34" spans="1:10" ht="12.75">
      <c r="A34" s="84"/>
      <c r="B34" s="92"/>
      <c r="C34" s="247">
        <v>830</v>
      </c>
      <c r="D34" s="27" t="s">
        <v>23</v>
      </c>
      <c r="E34" s="109">
        <v>2858</v>
      </c>
      <c r="F34" s="64">
        <v>51360</v>
      </c>
      <c r="G34" s="264">
        <v>19892</v>
      </c>
      <c r="H34" s="270">
        <f>(G34/F34)*100</f>
        <v>38.730529595015575</v>
      </c>
      <c r="I34" s="300">
        <f t="shared" si="1"/>
        <v>696.0111966410077</v>
      </c>
      <c r="J34" s="1"/>
    </row>
    <row r="35" spans="1:10" ht="24">
      <c r="A35" s="84"/>
      <c r="B35" s="92"/>
      <c r="C35" s="247">
        <v>910</v>
      </c>
      <c r="D35" s="27" t="s">
        <v>55</v>
      </c>
      <c r="E35" s="109"/>
      <c r="F35" s="64"/>
      <c r="G35" s="64">
        <v>97</v>
      </c>
      <c r="H35" s="270"/>
      <c r="I35" s="300"/>
      <c r="J35" s="1"/>
    </row>
    <row r="36" spans="1:10" ht="12.75">
      <c r="A36" s="84"/>
      <c r="B36" s="92"/>
      <c r="C36" s="247">
        <v>960</v>
      </c>
      <c r="D36" s="46" t="s">
        <v>142</v>
      </c>
      <c r="E36" s="64"/>
      <c r="F36" s="64">
        <v>1000</v>
      </c>
      <c r="G36" s="64"/>
      <c r="H36" s="270"/>
      <c r="I36" s="300"/>
      <c r="J36" s="1"/>
    </row>
    <row r="37" spans="1:10" ht="12.75">
      <c r="A37" s="84"/>
      <c r="B37" s="93">
        <v>75095</v>
      </c>
      <c r="C37" s="102"/>
      <c r="D37" s="76" t="s">
        <v>3</v>
      </c>
      <c r="E37" s="66">
        <f>SUM(E38)</f>
        <v>1900</v>
      </c>
      <c r="F37" s="64"/>
      <c r="G37" s="64"/>
      <c r="H37" s="270"/>
      <c r="I37" s="300"/>
      <c r="J37" s="1"/>
    </row>
    <row r="38" spans="1:10" ht="13.5" thickBot="1">
      <c r="A38" s="85"/>
      <c r="B38" s="94"/>
      <c r="C38" s="248">
        <v>830</v>
      </c>
      <c r="D38" s="25" t="s">
        <v>23</v>
      </c>
      <c r="E38" s="68">
        <v>1900</v>
      </c>
      <c r="F38" s="68"/>
      <c r="G38" s="68"/>
      <c r="H38" s="272"/>
      <c r="I38" s="301"/>
      <c r="J38" s="1"/>
    </row>
    <row r="39" spans="1:10" ht="36.75" thickBot="1">
      <c r="A39" s="86">
        <v>751</v>
      </c>
      <c r="B39" s="95"/>
      <c r="C39" s="249"/>
      <c r="D39" s="105" t="s">
        <v>46</v>
      </c>
      <c r="E39" s="285">
        <f>SUM(E40+E42+E44)</f>
        <v>80370</v>
      </c>
      <c r="F39" s="230">
        <f>+F40+F44</f>
        <v>62054</v>
      </c>
      <c r="G39" s="230">
        <f>+G40+G44</f>
        <v>58704</v>
      </c>
      <c r="H39" s="274">
        <f>(G39/F39)*100</f>
        <v>94.60147613369001</v>
      </c>
      <c r="I39" s="324">
        <f t="shared" si="1"/>
        <v>73.0421799178798</v>
      </c>
      <c r="J39" s="1"/>
    </row>
    <row r="40" spans="1:10" ht="24">
      <c r="A40" s="83"/>
      <c r="B40" s="91">
        <v>75101</v>
      </c>
      <c r="C40" s="99"/>
      <c r="D40" s="106" t="s">
        <v>209</v>
      </c>
      <c r="E40" s="71">
        <f>SUM(E41)</f>
        <v>2586</v>
      </c>
      <c r="F40" s="71">
        <f>SUM(F41)</f>
        <v>5586</v>
      </c>
      <c r="G40" s="263">
        <f>SUM(G41)</f>
        <v>2796</v>
      </c>
      <c r="H40" s="273">
        <f>(G40/F40)*100</f>
        <v>50.05370569280344</v>
      </c>
      <c r="I40" s="361">
        <f t="shared" si="1"/>
        <v>108.12064965197217</v>
      </c>
      <c r="J40" s="1"/>
    </row>
    <row r="41" spans="1:10" ht="12.75">
      <c r="A41" s="84"/>
      <c r="B41" s="92"/>
      <c r="C41" s="247">
        <v>2010</v>
      </c>
      <c r="D41" s="27" t="s">
        <v>44</v>
      </c>
      <c r="E41" s="109">
        <v>2586</v>
      </c>
      <c r="F41" s="64">
        <v>5586</v>
      </c>
      <c r="G41" s="64">
        <v>2796</v>
      </c>
      <c r="H41" s="270">
        <f>(G41/F41)*100</f>
        <v>50.05370569280344</v>
      </c>
      <c r="I41" s="300">
        <f t="shared" si="1"/>
        <v>108.12064965197217</v>
      </c>
      <c r="J41" s="1"/>
    </row>
    <row r="42" spans="1:10" ht="12.75">
      <c r="A42" s="84"/>
      <c r="B42" s="93">
        <v>75110</v>
      </c>
      <c r="C42" s="100"/>
      <c r="D42" s="76" t="s">
        <v>149</v>
      </c>
      <c r="E42" s="132">
        <f>SUM(E43)</f>
        <v>77784</v>
      </c>
      <c r="F42" s="64"/>
      <c r="G42" s="64"/>
      <c r="H42" s="270"/>
      <c r="I42" s="299"/>
      <c r="J42" s="1"/>
    </row>
    <row r="43" spans="1:10" ht="12.75">
      <c r="A43" s="84"/>
      <c r="B43" s="94"/>
      <c r="C43" s="101">
        <v>2010</v>
      </c>
      <c r="D43" s="67" t="s">
        <v>148</v>
      </c>
      <c r="E43" s="109">
        <v>77784</v>
      </c>
      <c r="F43" s="64"/>
      <c r="G43" s="64"/>
      <c r="H43" s="270"/>
      <c r="I43" s="300"/>
      <c r="J43" s="1"/>
    </row>
    <row r="44" spans="1:10" ht="12.75">
      <c r="A44" s="84"/>
      <c r="B44" s="93">
        <v>75113</v>
      </c>
      <c r="C44" s="102"/>
      <c r="D44" s="281" t="s">
        <v>233</v>
      </c>
      <c r="E44" s="286"/>
      <c r="F44" s="66">
        <f>SUM(F45)</f>
        <v>56468</v>
      </c>
      <c r="G44" s="66">
        <f>SUM(G45)</f>
        <v>55908</v>
      </c>
      <c r="H44" s="271"/>
      <c r="I44" s="300"/>
      <c r="J44" s="1"/>
    </row>
    <row r="45" spans="1:10" ht="13.5" thickBot="1">
      <c r="A45" s="85"/>
      <c r="B45" s="94"/>
      <c r="C45" s="248">
        <v>2010</v>
      </c>
      <c r="D45" s="25" t="s">
        <v>44</v>
      </c>
      <c r="E45" s="120"/>
      <c r="F45" s="68">
        <v>56468</v>
      </c>
      <c r="G45" s="68">
        <v>55908</v>
      </c>
      <c r="H45" s="272"/>
      <c r="I45" s="301"/>
      <c r="J45" s="1"/>
    </row>
    <row r="46" spans="1:10" ht="24.75" thickBot="1">
      <c r="A46" s="86">
        <v>754</v>
      </c>
      <c r="B46" s="95"/>
      <c r="C46" s="249"/>
      <c r="D46" s="105" t="s">
        <v>47</v>
      </c>
      <c r="E46" s="230">
        <f>E47+E49</f>
        <v>24695</v>
      </c>
      <c r="F46" s="230">
        <f>F47+F49</f>
        <v>31000</v>
      </c>
      <c r="G46" s="266">
        <f>G47+G49</f>
        <v>21903</v>
      </c>
      <c r="H46" s="289">
        <f>(G46/F46)*100</f>
        <v>70.65483870967742</v>
      </c>
      <c r="I46" s="324">
        <f t="shared" si="1"/>
        <v>88.69406762502531</v>
      </c>
      <c r="J46" s="1"/>
    </row>
    <row r="47" spans="1:10" ht="12.75">
      <c r="A47" s="83"/>
      <c r="B47" s="91">
        <v>75414</v>
      </c>
      <c r="C47" s="99"/>
      <c r="D47" s="70" t="s">
        <v>15</v>
      </c>
      <c r="E47" s="71">
        <f>+E48</f>
        <v>1400</v>
      </c>
      <c r="F47" s="71">
        <f>+F48</f>
        <v>1000</v>
      </c>
      <c r="G47" s="263">
        <f>+G48</f>
        <v>500</v>
      </c>
      <c r="H47" s="273">
        <f>(G47/F47)*100</f>
        <v>50</v>
      </c>
      <c r="I47" s="303">
        <f t="shared" si="1"/>
        <v>35.714285714285715</v>
      </c>
      <c r="J47" s="1"/>
    </row>
    <row r="48" spans="1:10" ht="12.75">
      <c r="A48" s="84"/>
      <c r="B48" s="92"/>
      <c r="C48" s="247">
        <v>2010</v>
      </c>
      <c r="D48" s="46" t="s">
        <v>139</v>
      </c>
      <c r="E48" s="64">
        <v>1400</v>
      </c>
      <c r="F48" s="64">
        <v>1000</v>
      </c>
      <c r="G48" s="264">
        <v>500</v>
      </c>
      <c r="H48" s="270">
        <f>(G48/F48)*100</f>
        <v>50</v>
      </c>
      <c r="I48" s="300">
        <f t="shared" si="1"/>
        <v>35.714285714285715</v>
      </c>
      <c r="J48" s="1"/>
    </row>
    <row r="49" spans="1:10" ht="12.75">
      <c r="A49" s="84"/>
      <c r="B49" s="93">
        <v>75416</v>
      </c>
      <c r="C49" s="102"/>
      <c r="D49" s="29" t="s">
        <v>48</v>
      </c>
      <c r="E49" s="66">
        <f>SUM(E50)</f>
        <v>23295</v>
      </c>
      <c r="F49" s="66">
        <f>SUM(F50)</f>
        <v>30000</v>
      </c>
      <c r="G49" s="265">
        <f>SUM(G50:G52)</f>
        <v>21403</v>
      </c>
      <c r="H49" s="271">
        <f>(G49/F49)*100</f>
        <v>71.34333333333333</v>
      </c>
      <c r="I49" s="304">
        <f t="shared" si="1"/>
        <v>91.8780854260571</v>
      </c>
      <c r="J49" s="1"/>
    </row>
    <row r="50" spans="1:10" ht="24">
      <c r="A50" s="84"/>
      <c r="B50" s="92"/>
      <c r="C50" s="247">
        <v>570</v>
      </c>
      <c r="D50" s="27" t="s">
        <v>78</v>
      </c>
      <c r="E50" s="109">
        <v>23295</v>
      </c>
      <c r="F50" s="64">
        <v>30000</v>
      </c>
      <c r="G50" s="264">
        <v>21260</v>
      </c>
      <c r="H50" s="270">
        <f>(G50/F50)*100</f>
        <v>70.86666666666666</v>
      </c>
      <c r="I50" s="300">
        <f t="shared" si="1"/>
        <v>91.26421978965443</v>
      </c>
      <c r="J50" s="1"/>
    </row>
    <row r="51" spans="1:10" ht="12.75">
      <c r="A51" s="84"/>
      <c r="B51" s="92"/>
      <c r="C51" s="247">
        <v>690</v>
      </c>
      <c r="D51" s="27" t="s">
        <v>129</v>
      </c>
      <c r="E51" s="109"/>
      <c r="F51" s="64"/>
      <c r="G51" s="264">
        <v>106</v>
      </c>
      <c r="H51" s="270"/>
      <c r="I51" s="300"/>
      <c r="J51" s="1"/>
    </row>
    <row r="52" spans="1:10" ht="24">
      <c r="A52" s="84"/>
      <c r="B52" s="92"/>
      <c r="C52" s="247">
        <v>910</v>
      </c>
      <c r="D52" s="27" t="s">
        <v>55</v>
      </c>
      <c r="E52" s="109"/>
      <c r="F52" s="64"/>
      <c r="G52" s="264">
        <v>37</v>
      </c>
      <c r="H52" s="270"/>
      <c r="I52" s="300"/>
      <c r="J52" s="1"/>
    </row>
    <row r="53" spans="1:10" ht="48.75" thickBot="1">
      <c r="A53" s="371">
        <v>756</v>
      </c>
      <c r="B53" s="372"/>
      <c r="C53" s="244"/>
      <c r="D53" s="373" t="s">
        <v>199</v>
      </c>
      <c r="E53" s="246">
        <f>E54+E57+E69+E72+E75</f>
        <v>8881215</v>
      </c>
      <c r="F53" s="246">
        <f>F54+F57+F69+F72+F75</f>
        <v>20661222</v>
      </c>
      <c r="G53" s="262">
        <f>G54+G57+G69+G72+G75</f>
        <v>10300890</v>
      </c>
      <c r="H53" s="290">
        <f>(G53/F53)*100</f>
        <v>49.856150812376924</v>
      </c>
      <c r="I53" s="360">
        <f t="shared" si="1"/>
        <v>115.98514392456438</v>
      </c>
      <c r="J53" s="3"/>
    </row>
    <row r="54" spans="1:10" ht="24">
      <c r="A54" s="83"/>
      <c r="B54" s="91">
        <v>75601</v>
      </c>
      <c r="C54" s="99"/>
      <c r="D54" s="106" t="s">
        <v>49</v>
      </c>
      <c r="E54" s="71">
        <f>SUM(E55:E56)</f>
        <v>42947</v>
      </c>
      <c r="F54" s="71">
        <f>SUM(F55:F56)</f>
        <v>80000</v>
      </c>
      <c r="G54" s="263">
        <f>SUM(G55:G56)</f>
        <v>43620</v>
      </c>
      <c r="H54" s="273">
        <f>(G54/F54)*100</f>
        <v>54.525</v>
      </c>
      <c r="I54" s="303">
        <f t="shared" si="1"/>
        <v>101.56704775653714</v>
      </c>
      <c r="J54" s="1"/>
    </row>
    <row r="55" spans="1:10" ht="24">
      <c r="A55" s="83"/>
      <c r="B55" s="91"/>
      <c r="C55" s="247">
        <v>350</v>
      </c>
      <c r="D55" s="27" t="s">
        <v>50</v>
      </c>
      <c r="E55" s="109">
        <v>42706</v>
      </c>
      <c r="F55" s="64">
        <v>80000</v>
      </c>
      <c r="G55" s="264">
        <v>43260</v>
      </c>
      <c r="H55" s="270">
        <f>(G55/F55)*100</f>
        <v>54.074999999999996</v>
      </c>
      <c r="I55" s="300">
        <f t="shared" si="1"/>
        <v>101.29724160539502</v>
      </c>
      <c r="J55" s="1"/>
    </row>
    <row r="56" spans="1:10" ht="24">
      <c r="A56" s="83"/>
      <c r="B56" s="91"/>
      <c r="C56" s="247">
        <v>910</v>
      </c>
      <c r="D56" s="27" t="s">
        <v>55</v>
      </c>
      <c r="E56" s="109">
        <v>241</v>
      </c>
      <c r="F56" s="64"/>
      <c r="G56" s="264">
        <v>360</v>
      </c>
      <c r="H56" s="270"/>
      <c r="I56" s="300">
        <f t="shared" si="1"/>
        <v>149.37759336099586</v>
      </c>
      <c r="J56" s="1"/>
    </row>
    <row r="57" spans="1:10" ht="48">
      <c r="A57" s="84"/>
      <c r="B57" s="93">
        <v>75615</v>
      </c>
      <c r="C57" s="102"/>
      <c r="D57" s="29" t="s">
        <v>210</v>
      </c>
      <c r="E57" s="66">
        <f>SUM(E58:E68)</f>
        <v>4210848</v>
      </c>
      <c r="F57" s="66">
        <f>SUM(F58:F68)</f>
        <v>8768094</v>
      </c>
      <c r="G57" s="265">
        <f>SUM(G58:G68)</f>
        <v>4757779</v>
      </c>
      <c r="H57" s="271">
        <f aca="true" t="shared" si="5" ref="H57:H70">(G57/F57)*100</f>
        <v>54.26240868311859</v>
      </c>
      <c r="I57" s="304">
        <f t="shared" si="1"/>
        <v>112.98861891951455</v>
      </c>
      <c r="J57" s="66">
        <f>SUM(J58:J68)</f>
        <v>2233958</v>
      </c>
    </row>
    <row r="58" spans="1:10" ht="12.75">
      <c r="A58" s="84"/>
      <c r="B58" s="92"/>
      <c r="C58" s="247">
        <v>310</v>
      </c>
      <c r="D58" s="27" t="s">
        <v>51</v>
      </c>
      <c r="E58" s="109">
        <v>2983289</v>
      </c>
      <c r="F58" s="64">
        <v>6500000</v>
      </c>
      <c r="G58" s="264">
        <v>3405545</v>
      </c>
      <c r="H58" s="270">
        <f t="shared" si="5"/>
        <v>52.393</v>
      </c>
      <c r="I58" s="300">
        <f t="shared" si="1"/>
        <v>114.15404273605407</v>
      </c>
      <c r="J58" s="64">
        <v>2193413</v>
      </c>
    </row>
    <row r="59" spans="1:10" ht="12.75">
      <c r="A59" s="84"/>
      <c r="B59" s="92"/>
      <c r="C59" s="247">
        <v>320</v>
      </c>
      <c r="D59" s="27" t="s">
        <v>52</v>
      </c>
      <c r="E59" s="109">
        <v>575085</v>
      </c>
      <c r="F59" s="64">
        <v>1100000</v>
      </c>
      <c r="G59" s="264">
        <v>602220</v>
      </c>
      <c r="H59" s="270">
        <f t="shared" si="5"/>
        <v>54.74727272727272</v>
      </c>
      <c r="I59" s="300">
        <f t="shared" si="1"/>
        <v>104.71843292730641</v>
      </c>
      <c r="J59" s="64">
        <v>17895</v>
      </c>
    </row>
    <row r="60" spans="1:10" ht="12.75">
      <c r="A60" s="84"/>
      <c r="B60" s="92"/>
      <c r="C60" s="247">
        <v>330</v>
      </c>
      <c r="D60" s="27" t="s">
        <v>53</v>
      </c>
      <c r="E60" s="109">
        <v>18609</v>
      </c>
      <c r="F60" s="109">
        <v>35500</v>
      </c>
      <c r="G60" s="264">
        <v>18839</v>
      </c>
      <c r="H60" s="270">
        <f t="shared" si="5"/>
        <v>53.06760563380281</v>
      </c>
      <c r="I60" s="300">
        <f t="shared" si="1"/>
        <v>101.23596109409425</v>
      </c>
      <c r="J60" s="64"/>
    </row>
    <row r="61" spans="1:10" ht="12.75">
      <c r="A61" s="84"/>
      <c r="B61" s="92"/>
      <c r="C61" s="247">
        <v>340</v>
      </c>
      <c r="D61" s="27" t="s">
        <v>54</v>
      </c>
      <c r="E61" s="109">
        <v>247523</v>
      </c>
      <c r="F61" s="64">
        <v>400000</v>
      </c>
      <c r="G61" s="264">
        <v>333291</v>
      </c>
      <c r="H61" s="270">
        <f t="shared" si="5"/>
        <v>83.32275</v>
      </c>
      <c r="I61" s="300">
        <f t="shared" si="1"/>
        <v>134.65051732566266</v>
      </c>
      <c r="J61" s="64">
        <v>22650</v>
      </c>
    </row>
    <row r="62" spans="1:10" ht="12.75">
      <c r="A62" s="84"/>
      <c r="B62" s="92"/>
      <c r="C62" s="247">
        <v>360</v>
      </c>
      <c r="D62" s="27" t="s">
        <v>56</v>
      </c>
      <c r="E62" s="109">
        <v>19735</v>
      </c>
      <c r="F62" s="64">
        <v>30000</v>
      </c>
      <c r="G62" s="264">
        <v>24643</v>
      </c>
      <c r="H62" s="270">
        <f t="shared" si="5"/>
        <v>82.14333333333333</v>
      </c>
      <c r="I62" s="300">
        <f t="shared" si="1"/>
        <v>124.86952115530782</v>
      </c>
      <c r="J62" s="64"/>
    </row>
    <row r="63" spans="1:10" ht="12.75">
      <c r="A63" s="84"/>
      <c r="B63" s="92"/>
      <c r="C63" s="247">
        <v>370</v>
      </c>
      <c r="D63" s="27" t="s">
        <v>57</v>
      </c>
      <c r="E63" s="109">
        <v>13088</v>
      </c>
      <c r="F63" s="64">
        <v>15000</v>
      </c>
      <c r="G63" s="264">
        <v>9105</v>
      </c>
      <c r="H63" s="270">
        <f t="shared" si="5"/>
        <v>60.699999999999996</v>
      </c>
      <c r="I63" s="300">
        <f t="shared" si="1"/>
        <v>69.56754278728606</v>
      </c>
      <c r="J63" s="64"/>
    </row>
    <row r="64" spans="1:10" ht="12.75">
      <c r="A64" s="84"/>
      <c r="B64" s="92"/>
      <c r="C64" s="247">
        <v>430</v>
      </c>
      <c r="D64" s="27" t="s">
        <v>58</v>
      </c>
      <c r="E64" s="109">
        <v>106687</v>
      </c>
      <c r="F64" s="64">
        <v>250000</v>
      </c>
      <c r="G64" s="264">
        <v>115874</v>
      </c>
      <c r="H64" s="270">
        <f t="shared" si="5"/>
        <v>46.3496</v>
      </c>
      <c r="I64" s="300">
        <f t="shared" si="1"/>
        <v>108.61117099552897</v>
      </c>
      <c r="J64" s="1"/>
    </row>
    <row r="65" spans="1:10" ht="24">
      <c r="A65" s="84"/>
      <c r="B65" s="92"/>
      <c r="C65" s="247">
        <v>450</v>
      </c>
      <c r="D65" s="27" t="s">
        <v>211</v>
      </c>
      <c r="E65" s="109">
        <v>3728</v>
      </c>
      <c r="F65" s="64">
        <v>6000</v>
      </c>
      <c r="G65" s="264">
        <v>970</v>
      </c>
      <c r="H65" s="270">
        <f t="shared" si="5"/>
        <v>16.166666666666664</v>
      </c>
      <c r="I65" s="300">
        <f t="shared" si="1"/>
        <v>26.01931330472103</v>
      </c>
      <c r="J65" s="1"/>
    </row>
    <row r="66" spans="1:10" ht="12.75">
      <c r="A66" s="84"/>
      <c r="B66" s="92"/>
      <c r="C66" s="247">
        <v>500</v>
      </c>
      <c r="D66" s="27" t="s">
        <v>212</v>
      </c>
      <c r="E66" s="109">
        <v>163532</v>
      </c>
      <c r="F66" s="64">
        <v>350000</v>
      </c>
      <c r="G66" s="264">
        <v>236278</v>
      </c>
      <c r="H66" s="270">
        <f t="shared" si="5"/>
        <v>67.508</v>
      </c>
      <c r="I66" s="300">
        <f t="shared" si="1"/>
        <v>144.48425996135313</v>
      </c>
      <c r="J66" s="1"/>
    </row>
    <row r="67" spans="1:10" ht="24">
      <c r="A67" s="84"/>
      <c r="B67" s="92"/>
      <c r="C67" s="247">
        <v>910</v>
      </c>
      <c r="D67" s="27" t="s">
        <v>55</v>
      </c>
      <c r="E67" s="109">
        <v>79572</v>
      </c>
      <c r="F67" s="64">
        <v>50000</v>
      </c>
      <c r="G67" s="264">
        <v>11014</v>
      </c>
      <c r="H67" s="270">
        <f t="shared" si="5"/>
        <v>22.028</v>
      </c>
      <c r="I67" s="300">
        <f t="shared" si="1"/>
        <v>13.841552304830845</v>
      </c>
      <c r="J67" s="1"/>
    </row>
    <row r="68" spans="1:10" ht="36">
      <c r="A68" s="84"/>
      <c r="B68" s="92"/>
      <c r="C68" s="247">
        <v>2440</v>
      </c>
      <c r="D68" s="27" t="s">
        <v>191</v>
      </c>
      <c r="E68" s="109"/>
      <c r="F68" s="64">
        <f>16594+15000</f>
        <v>31594</v>
      </c>
      <c r="G68" s="264"/>
      <c r="H68" s="270">
        <f t="shared" si="5"/>
        <v>0</v>
      </c>
      <c r="I68" s="300"/>
      <c r="J68" s="1"/>
    </row>
    <row r="69" spans="1:10" ht="36">
      <c r="A69" s="84"/>
      <c r="B69" s="93">
        <v>75618</v>
      </c>
      <c r="C69" s="102"/>
      <c r="D69" s="29" t="s">
        <v>213</v>
      </c>
      <c r="E69" s="66">
        <f>SUM(E70:E71)</f>
        <v>205496</v>
      </c>
      <c r="F69" s="66">
        <f>SUM(F70:F70)</f>
        <v>400000</v>
      </c>
      <c r="G69" s="265">
        <f>SUM(G70:G71)</f>
        <v>269822</v>
      </c>
      <c r="H69" s="271">
        <f t="shared" si="5"/>
        <v>67.4555</v>
      </c>
      <c r="I69" s="300">
        <f t="shared" si="1"/>
        <v>131.30279908124734</v>
      </c>
      <c r="J69" s="1"/>
    </row>
    <row r="70" spans="1:10" ht="12.75">
      <c r="A70" s="84"/>
      <c r="B70" s="92"/>
      <c r="C70" s="247">
        <v>410</v>
      </c>
      <c r="D70" s="46" t="s">
        <v>214</v>
      </c>
      <c r="E70" s="64">
        <v>204972</v>
      </c>
      <c r="F70" s="64">
        <v>400000</v>
      </c>
      <c r="G70" s="264">
        <v>269628</v>
      </c>
      <c r="H70" s="270">
        <f t="shared" si="5"/>
        <v>67.407</v>
      </c>
      <c r="I70" s="300">
        <f t="shared" si="1"/>
        <v>131.54382061940166</v>
      </c>
      <c r="J70" s="1"/>
    </row>
    <row r="71" spans="1:10" ht="24">
      <c r="A71" s="84"/>
      <c r="B71" s="92"/>
      <c r="C71" s="248">
        <v>910</v>
      </c>
      <c r="D71" s="25" t="s">
        <v>40</v>
      </c>
      <c r="E71" s="120">
        <v>524</v>
      </c>
      <c r="F71" s="64"/>
      <c r="G71" s="264">
        <v>194</v>
      </c>
      <c r="H71" s="270"/>
      <c r="I71" s="300">
        <f t="shared" si="1"/>
        <v>37.02290076335878</v>
      </c>
      <c r="J71" s="1"/>
    </row>
    <row r="72" spans="1:10" ht="12.75">
      <c r="A72" s="84"/>
      <c r="B72" s="93">
        <v>75619</v>
      </c>
      <c r="C72" s="260"/>
      <c r="D72" s="261" t="s">
        <v>59</v>
      </c>
      <c r="E72" s="265">
        <f>SUM(E73:E74)</f>
        <v>11439</v>
      </c>
      <c r="F72" s="66"/>
      <c r="G72" s="265">
        <f>SUM(G73:G74)</f>
        <v>12318</v>
      </c>
      <c r="H72" s="270"/>
      <c r="I72" s="304">
        <f t="shared" si="1"/>
        <v>107.68423813270391</v>
      </c>
      <c r="J72" s="1"/>
    </row>
    <row r="73" spans="1:10" ht="12.75">
      <c r="A73" s="84"/>
      <c r="B73" s="92"/>
      <c r="C73" s="248">
        <v>690</v>
      </c>
      <c r="D73" s="25" t="s">
        <v>129</v>
      </c>
      <c r="E73" s="120">
        <v>9451</v>
      </c>
      <c r="F73" s="64"/>
      <c r="G73" s="264">
        <v>5220</v>
      </c>
      <c r="H73" s="270"/>
      <c r="I73" s="300">
        <f t="shared" si="1"/>
        <v>55.232250555496776</v>
      </c>
      <c r="J73" s="1"/>
    </row>
    <row r="74" spans="1:10" ht="12.75">
      <c r="A74" s="84"/>
      <c r="B74" s="92"/>
      <c r="C74" s="247">
        <v>970</v>
      </c>
      <c r="D74" s="27" t="s">
        <v>72</v>
      </c>
      <c r="E74" s="109">
        <v>1988</v>
      </c>
      <c r="F74" s="64"/>
      <c r="G74" s="264">
        <v>7098</v>
      </c>
      <c r="H74" s="270"/>
      <c r="I74" s="300">
        <f t="shared" si="1"/>
        <v>357.0422535211267</v>
      </c>
      <c r="J74" s="1"/>
    </row>
    <row r="75" spans="1:10" ht="24">
      <c r="A75" s="84"/>
      <c r="B75" s="93">
        <v>75621</v>
      </c>
      <c r="C75" s="102"/>
      <c r="D75" s="29" t="s">
        <v>61</v>
      </c>
      <c r="E75" s="66">
        <f>SUM(E76+E77)</f>
        <v>4410485</v>
      </c>
      <c r="F75" s="66">
        <f>SUM(F76+F77)</f>
        <v>11413128</v>
      </c>
      <c r="G75" s="265">
        <f>SUM(G76+G77)</f>
        <v>5217351</v>
      </c>
      <c r="H75" s="271">
        <f aca="true" t="shared" si="6" ref="H75:H80">(G75/F75)*100</f>
        <v>45.71359402961222</v>
      </c>
      <c r="I75" s="304">
        <f t="shared" si="1"/>
        <v>118.29426922435968</v>
      </c>
      <c r="J75" s="1"/>
    </row>
    <row r="76" spans="1:10" ht="12.75">
      <c r="A76" s="84"/>
      <c r="B76" s="92"/>
      <c r="C76" s="247">
        <v>10</v>
      </c>
      <c r="D76" s="27" t="s">
        <v>62</v>
      </c>
      <c r="E76" s="109">
        <v>3968957</v>
      </c>
      <c r="F76" s="64">
        <v>10493128</v>
      </c>
      <c r="G76" s="264">
        <v>4169408</v>
      </c>
      <c r="H76" s="270">
        <f t="shared" si="6"/>
        <v>39.73465300337516</v>
      </c>
      <c r="I76" s="300">
        <f aca="true" t="shared" si="7" ref="I76:I151">(G76/E76)*100</f>
        <v>105.05047043845524</v>
      </c>
      <c r="J76" s="1"/>
    </row>
    <row r="77" spans="1:10" ht="13.5" thickBot="1">
      <c r="A77" s="250"/>
      <c r="B77" s="134"/>
      <c r="C77" s="251">
        <v>20</v>
      </c>
      <c r="D77" s="212" t="s">
        <v>79</v>
      </c>
      <c r="E77" s="224">
        <v>441528</v>
      </c>
      <c r="F77" s="80">
        <v>920000</v>
      </c>
      <c r="G77" s="138">
        <v>1047943</v>
      </c>
      <c r="H77" s="272">
        <f t="shared" si="6"/>
        <v>113.90684782608696</v>
      </c>
      <c r="I77" s="301">
        <f t="shared" si="7"/>
        <v>237.34463046511206</v>
      </c>
      <c r="J77" s="1"/>
    </row>
    <row r="78" spans="1:10" ht="13.5" thickBot="1">
      <c r="A78" s="86">
        <v>758</v>
      </c>
      <c r="B78" s="95"/>
      <c r="C78" s="249"/>
      <c r="D78" s="229" t="s">
        <v>16</v>
      </c>
      <c r="E78" s="230">
        <f>+E79+E81+E83+E85+E87</f>
        <v>11030688</v>
      </c>
      <c r="F78" s="230">
        <f>+F79+F83+F85+F87</f>
        <v>17019383</v>
      </c>
      <c r="G78" s="230">
        <f>+G79+G83+G85+G87</f>
        <v>10492680</v>
      </c>
      <c r="H78" s="289">
        <f t="shared" si="6"/>
        <v>61.651353636027814</v>
      </c>
      <c r="I78" s="324">
        <f t="shared" si="7"/>
        <v>95.12262517079624</v>
      </c>
      <c r="J78" s="1"/>
    </row>
    <row r="79" spans="1:10" ht="24">
      <c r="A79" s="83"/>
      <c r="B79" s="91">
        <v>75801</v>
      </c>
      <c r="C79" s="99"/>
      <c r="D79" s="106" t="s">
        <v>63</v>
      </c>
      <c r="E79" s="71">
        <f>+E80</f>
        <v>10360248</v>
      </c>
      <c r="F79" s="71">
        <f>+F80</f>
        <v>16913264</v>
      </c>
      <c r="G79" s="263">
        <f>+G80</f>
        <v>10408160</v>
      </c>
      <c r="H79" s="273">
        <f t="shared" si="6"/>
        <v>61.538446984567855</v>
      </c>
      <c r="I79" s="303">
        <f t="shared" si="7"/>
        <v>100.46245997200067</v>
      </c>
      <c r="J79" s="1"/>
    </row>
    <row r="80" spans="1:10" ht="12.75">
      <c r="A80" s="84"/>
      <c r="B80" s="92"/>
      <c r="C80" s="247">
        <v>2920</v>
      </c>
      <c r="D80" s="27" t="s">
        <v>64</v>
      </c>
      <c r="E80" s="109">
        <v>10360248</v>
      </c>
      <c r="F80" s="64">
        <v>16913264</v>
      </c>
      <c r="G80" s="264">
        <v>10408160</v>
      </c>
      <c r="H80" s="270">
        <f t="shared" si="6"/>
        <v>61.538446984567855</v>
      </c>
      <c r="I80" s="300">
        <f t="shared" si="7"/>
        <v>100.46245997200067</v>
      </c>
      <c r="J80" s="1"/>
    </row>
    <row r="81" spans="1:10" ht="24">
      <c r="A81" s="84"/>
      <c r="B81" s="93">
        <v>75802</v>
      </c>
      <c r="C81" s="100"/>
      <c r="D81" s="29" t="s">
        <v>65</v>
      </c>
      <c r="E81" s="132">
        <f>SUM(E82)</f>
        <v>12222</v>
      </c>
      <c r="F81" s="64"/>
      <c r="G81" s="264"/>
      <c r="H81" s="270"/>
      <c r="I81" s="300"/>
      <c r="J81" s="1"/>
    </row>
    <row r="82" spans="1:10" ht="12.75">
      <c r="A82" s="84"/>
      <c r="B82" s="92"/>
      <c r="C82" s="247">
        <v>2920</v>
      </c>
      <c r="D82" s="27" t="s">
        <v>64</v>
      </c>
      <c r="E82" s="109">
        <v>12222</v>
      </c>
      <c r="F82" s="64"/>
      <c r="G82" s="264"/>
      <c r="H82" s="270"/>
      <c r="I82" s="300"/>
      <c r="J82" s="1"/>
    </row>
    <row r="83" spans="1:10" ht="12.75">
      <c r="A83" s="84"/>
      <c r="B83" s="93">
        <v>75805</v>
      </c>
      <c r="C83" s="102"/>
      <c r="D83" s="29" t="s">
        <v>225</v>
      </c>
      <c r="E83" s="66">
        <f>SUM(E84)</f>
        <v>606789</v>
      </c>
      <c r="F83" s="66">
        <f>SUM(F84)</f>
        <v>26119</v>
      </c>
      <c r="G83" s="66">
        <f>SUM(G84)</f>
        <v>26119</v>
      </c>
      <c r="H83" s="271">
        <f>(G83/F83)*100</f>
        <v>100</v>
      </c>
      <c r="I83" s="300">
        <f t="shared" si="7"/>
        <v>4.304461682726616</v>
      </c>
      <c r="J83" s="1"/>
    </row>
    <row r="84" spans="1:10" ht="12.75">
      <c r="A84" s="84"/>
      <c r="B84" s="92"/>
      <c r="C84" s="247">
        <v>2920</v>
      </c>
      <c r="D84" s="27" t="s">
        <v>64</v>
      </c>
      <c r="E84" s="109">
        <v>606789</v>
      </c>
      <c r="F84" s="64">
        <v>26119</v>
      </c>
      <c r="G84" s="264">
        <v>26119</v>
      </c>
      <c r="H84" s="270">
        <f>(G84/F84)*100</f>
        <v>100</v>
      </c>
      <c r="I84" s="300">
        <f t="shared" si="7"/>
        <v>4.304461682726616</v>
      </c>
      <c r="J84" s="1"/>
    </row>
    <row r="85" spans="1:10" ht="24">
      <c r="A85" s="84"/>
      <c r="B85" s="93">
        <v>75809</v>
      </c>
      <c r="C85" s="102"/>
      <c r="D85" s="29" t="s">
        <v>226</v>
      </c>
      <c r="E85" s="66">
        <f>SUM(E86)</f>
        <v>10000</v>
      </c>
      <c r="F85" s="66">
        <f>SUM(F86)</f>
        <v>20000</v>
      </c>
      <c r="G85" s="265"/>
      <c r="H85" s="271"/>
      <c r="I85" s="304">
        <f t="shared" si="7"/>
        <v>0</v>
      </c>
      <c r="J85" s="1"/>
    </row>
    <row r="86" spans="1:10" ht="24">
      <c r="A86" s="84"/>
      <c r="B86" s="92"/>
      <c r="C86" s="247">
        <v>2320</v>
      </c>
      <c r="D86" s="27" t="s">
        <v>227</v>
      </c>
      <c r="E86" s="109">
        <v>10000</v>
      </c>
      <c r="F86" s="64">
        <v>20000</v>
      </c>
      <c r="G86" s="264"/>
      <c r="H86" s="270"/>
      <c r="I86" s="300">
        <f t="shared" si="7"/>
        <v>0</v>
      </c>
      <c r="J86" s="1"/>
    </row>
    <row r="87" spans="1:10" ht="12.75">
      <c r="A87" s="84"/>
      <c r="B87" s="93">
        <v>75814</v>
      </c>
      <c r="C87" s="102"/>
      <c r="D87" s="76" t="s">
        <v>66</v>
      </c>
      <c r="E87" s="66">
        <f>+E88</f>
        <v>41429</v>
      </c>
      <c r="F87" s="66">
        <f>+F88</f>
        <v>60000</v>
      </c>
      <c r="G87" s="265">
        <f>+G88</f>
        <v>58401</v>
      </c>
      <c r="H87" s="271">
        <f aca="true" t="shared" si="8" ref="H87:H95">(G87/F87)*100</f>
        <v>97.33500000000001</v>
      </c>
      <c r="I87" s="304">
        <f t="shared" si="7"/>
        <v>140.96647276062663</v>
      </c>
      <c r="J87" s="1"/>
    </row>
    <row r="88" spans="1:10" ht="13.5" thickBot="1">
      <c r="A88" s="85"/>
      <c r="B88" s="94"/>
      <c r="C88" s="248">
        <v>920</v>
      </c>
      <c r="D88" s="67" t="s">
        <v>69</v>
      </c>
      <c r="E88" s="68">
        <v>41429</v>
      </c>
      <c r="F88" s="68">
        <v>60000</v>
      </c>
      <c r="G88" s="267">
        <v>58401</v>
      </c>
      <c r="H88" s="272">
        <f t="shared" si="8"/>
        <v>97.33500000000001</v>
      </c>
      <c r="I88" s="301">
        <f t="shared" si="7"/>
        <v>140.96647276062663</v>
      </c>
      <c r="J88" s="1"/>
    </row>
    <row r="89" spans="1:10" ht="13.5" thickBot="1">
      <c r="A89" s="86">
        <v>801</v>
      </c>
      <c r="B89" s="95"/>
      <c r="C89" s="249"/>
      <c r="D89" s="229" t="s">
        <v>7</v>
      </c>
      <c r="E89" s="230">
        <f>+E90+E96+E98+E102</f>
        <v>242595</v>
      </c>
      <c r="F89" s="230">
        <f>+F90+F96+F98</f>
        <v>606804</v>
      </c>
      <c r="G89" s="266">
        <f>+G90+G96+G98</f>
        <v>201039</v>
      </c>
      <c r="H89" s="289">
        <f t="shared" si="8"/>
        <v>33.130796764688434</v>
      </c>
      <c r="I89" s="324">
        <f t="shared" si="7"/>
        <v>82.87021579175169</v>
      </c>
      <c r="J89" s="1"/>
    </row>
    <row r="90" spans="1:10" ht="12.75">
      <c r="A90" s="83"/>
      <c r="B90" s="91">
        <v>80101</v>
      </c>
      <c r="C90" s="99"/>
      <c r="D90" s="70" t="s">
        <v>67</v>
      </c>
      <c r="E90" s="71">
        <f>SUM(E91:E95)</f>
        <v>73915</v>
      </c>
      <c r="F90" s="71">
        <f>SUM(F91:F95)</f>
        <v>103404</v>
      </c>
      <c r="G90" s="71">
        <f>SUM(G91:G95)</f>
        <v>50885</v>
      </c>
      <c r="H90" s="273">
        <f t="shared" si="8"/>
        <v>49.20989516846544</v>
      </c>
      <c r="I90" s="303">
        <f t="shared" si="7"/>
        <v>68.8425894608672</v>
      </c>
      <c r="J90" s="1"/>
    </row>
    <row r="91" spans="1:10" ht="43.5" customHeight="1">
      <c r="A91" s="84"/>
      <c r="B91" s="92"/>
      <c r="C91" s="247">
        <v>750</v>
      </c>
      <c r="D91" s="27" t="s">
        <v>68</v>
      </c>
      <c r="E91" s="109">
        <v>59316</v>
      </c>
      <c r="F91" s="64">
        <v>83200</v>
      </c>
      <c r="G91" s="264">
        <v>28203</v>
      </c>
      <c r="H91" s="270">
        <f t="shared" si="8"/>
        <v>33.89783653846154</v>
      </c>
      <c r="I91" s="300">
        <f t="shared" si="7"/>
        <v>47.54703621282622</v>
      </c>
      <c r="J91" s="1"/>
    </row>
    <row r="92" spans="1:10" ht="13.5" customHeight="1">
      <c r="A92" s="84"/>
      <c r="B92" s="92"/>
      <c r="C92" s="247">
        <v>920</v>
      </c>
      <c r="D92" s="46" t="s">
        <v>69</v>
      </c>
      <c r="E92" s="64">
        <v>4053</v>
      </c>
      <c r="F92" s="64">
        <v>6800</v>
      </c>
      <c r="G92" s="264">
        <v>9278</v>
      </c>
      <c r="H92" s="270">
        <f t="shared" si="8"/>
        <v>136.44117647058823</v>
      </c>
      <c r="I92" s="300">
        <f t="shared" si="7"/>
        <v>228.91685171477917</v>
      </c>
      <c r="J92" s="1"/>
    </row>
    <row r="93" spans="1:10" ht="14.25" customHeight="1">
      <c r="A93" s="84"/>
      <c r="B93" s="92"/>
      <c r="C93" s="247">
        <v>970</v>
      </c>
      <c r="D93" s="46" t="s">
        <v>72</v>
      </c>
      <c r="E93" s="64">
        <v>122</v>
      </c>
      <c r="F93" s="64"/>
      <c r="G93" s="264"/>
      <c r="H93" s="270"/>
      <c r="I93" s="300"/>
      <c r="J93" s="1"/>
    </row>
    <row r="94" spans="1:10" ht="15" customHeight="1">
      <c r="A94" s="84"/>
      <c r="B94" s="92"/>
      <c r="C94" s="276">
        <v>2010</v>
      </c>
      <c r="D94" s="46" t="s">
        <v>139</v>
      </c>
      <c r="E94" s="109">
        <v>10424</v>
      </c>
      <c r="F94" s="64"/>
      <c r="G94" s="264"/>
      <c r="H94" s="270"/>
      <c r="I94" s="300"/>
      <c r="J94" s="1"/>
    </row>
    <row r="95" spans="1:10" ht="26.25" customHeight="1">
      <c r="A95" s="84"/>
      <c r="B95" s="92"/>
      <c r="C95" s="247">
        <v>2030</v>
      </c>
      <c r="D95" s="27" t="s">
        <v>228</v>
      </c>
      <c r="E95" s="109"/>
      <c r="F95" s="64">
        <v>13404</v>
      </c>
      <c r="G95" s="264">
        <v>13404</v>
      </c>
      <c r="H95" s="270">
        <f t="shared" si="8"/>
        <v>100</v>
      </c>
      <c r="I95" s="300"/>
      <c r="J95" s="1"/>
    </row>
    <row r="96" spans="1:10" ht="12.75">
      <c r="A96" s="84"/>
      <c r="B96" s="93">
        <v>80104</v>
      </c>
      <c r="C96" s="102"/>
      <c r="D96" s="76" t="s">
        <v>215</v>
      </c>
      <c r="E96" s="66">
        <f>SUM(E97)</f>
        <v>77000</v>
      </c>
      <c r="F96" s="66">
        <f>SUM(F97)</f>
        <v>177000</v>
      </c>
      <c r="G96" s="265">
        <f>SUM(G97)</f>
        <v>124046</v>
      </c>
      <c r="H96" s="271">
        <f>(G96/F96)*100</f>
        <v>70.08248587570621</v>
      </c>
      <c r="I96" s="304">
        <f t="shared" si="7"/>
        <v>161.0987012987013</v>
      </c>
      <c r="J96" s="1"/>
    </row>
    <row r="97" spans="1:11" ht="12.75">
      <c r="A97" s="84"/>
      <c r="B97" s="92"/>
      <c r="C97" s="247">
        <v>830</v>
      </c>
      <c r="D97" s="46" t="s">
        <v>23</v>
      </c>
      <c r="E97" s="64">
        <v>77000</v>
      </c>
      <c r="F97" s="64">
        <v>177000</v>
      </c>
      <c r="G97" s="264">
        <v>124046</v>
      </c>
      <c r="H97" s="270">
        <f>(G97/F97)*100</f>
        <v>70.08248587570621</v>
      </c>
      <c r="I97" s="300">
        <f t="shared" si="7"/>
        <v>161.0987012987013</v>
      </c>
      <c r="J97" s="1"/>
      <c r="K97" t="s">
        <v>22</v>
      </c>
    </row>
    <row r="98" spans="1:10" ht="12.75">
      <c r="A98" s="84"/>
      <c r="B98" s="93">
        <v>80110</v>
      </c>
      <c r="C98" s="102"/>
      <c r="D98" s="76" t="s">
        <v>8</v>
      </c>
      <c r="E98" s="66">
        <f>SUM(E99:E101)</f>
        <v>27199</v>
      </c>
      <c r="F98" s="66">
        <f>SUM(F99:F101)</f>
        <v>326400</v>
      </c>
      <c r="G98" s="265">
        <f>SUM(G99:G101)</f>
        <v>26108</v>
      </c>
      <c r="H98" s="271">
        <f aca="true" t="shared" si="9" ref="H98:H151">(G98/F98)*100</f>
        <v>7.998774509803922</v>
      </c>
      <c r="I98" s="300">
        <f t="shared" si="7"/>
        <v>95.988823118497</v>
      </c>
      <c r="J98" s="1"/>
    </row>
    <row r="99" spans="1:10" ht="37.5" customHeight="1">
      <c r="A99" s="84"/>
      <c r="B99" s="92"/>
      <c r="C99" s="247">
        <v>750</v>
      </c>
      <c r="D99" s="27" t="s">
        <v>68</v>
      </c>
      <c r="E99" s="109">
        <v>27104</v>
      </c>
      <c r="F99" s="64">
        <v>40000</v>
      </c>
      <c r="G99" s="264">
        <v>25791</v>
      </c>
      <c r="H99" s="270">
        <f t="shared" si="9"/>
        <v>64.47749999999999</v>
      </c>
      <c r="I99" s="300">
        <f t="shared" si="7"/>
        <v>95.15569657615112</v>
      </c>
      <c r="J99" s="1"/>
    </row>
    <row r="100" spans="1:10" ht="12.75">
      <c r="A100" s="84"/>
      <c r="B100" s="92"/>
      <c r="C100" s="247">
        <v>920</v>
      </c>
      <c r="D100" s="46" t="s">
        <v>69</v>
      </c>
      <c r="E100" s="64">
        <v>95</v>
      </c>
      <c r="F100" s="64">
        <v>1000</v>
      </c>
      <c r="G100" s="264">
        <v>317</v>
      </c>
      <c r="H100" s="270">
        <f t="shared" si="9"/>
        <v>31.7</v>
      </c>
      <c r="I100" s="300">
        <f t="shared" si="7"/>
        <v>333.6842105263158</v>
      </c>
      <c r="J100" s="1"/>
    </row>
    <row r="101" spans="1:10" ht="24">
      <c r="A101" s="84"/>
      <c r="B101" s="92"/>
      <c r="C101" s="247">
        <v>6290</v>
      </c>
      <c r="D101" s="27" t="s">
        <v>216</v>
      </c>
      <c r="E101" s="109"/>
      <c r="F101" s="64">
        <v>285400</v>
      </c>
      <c r="G101" s="265"/>
      <c r="H101" s="270">
        <f t="shared" si="9"/>
        <v>0</v>
      </c>
      <c r="I101" s="300"/>
      <c r="J101" s="1"/>
    </row>
    <row r="102" spans="1:10" ht="12.75">
      <c r="A102" s="84"/>
      <c r="B102" s="93">
        <v>80195</v>
      </c>
      <c r="C102" s="100"/>
      <c r="D102" s="76" t="s">
        <v>35</v>
      </c>
      <c r="E102" s="132">
        <f>SUM(E103)</f>
        <v>64481</v>
      </c>
      <c r="F102" s="64"/>
      <c r="G102" s="66"/>
      <c r="H102" s="270"/>
      <c r="I102" s="300"/>
      <c r="J102" s="1"/>
    </row>
    <row r="103" spans="1:10" ht="26.25" customHeight="1" thickBot="1">
      <c r="A103" s="85"/>
      <c r="B103" s="94"/>
      <c r="C103" s="248">
        <v>2030</v>
      </c>
      <c r="D103" s="25" t="s">
        <v>228</v>
      </c>
      <c r="E103" s="120">
        <v>64481</v>
      </c>
      <c r="F103" s="68"/>
      <c r="G103" s="82"/>
      <c r="H103" s="272"/>
      <c r="I103" s="301"/>
      <c r="J103" s="1"/>
    </row>
    <row r="104" spans="1:10" ht="14.25" customHeight="1" thickBot="1">
      <c r="A104" s="86">
        <v>851</v>
      </c>
      <c r="B104" s="95"/>
      <c r="C104" s="249"/>
      <c r="D104" s="229" t="s">
        <v>10</v>
      </c>
      <c r="E104" s="230">
        <f>SUM(E105)</f>
        <v>270962</v>
      </c>
      <c r="F104" s="230">
        <f>SUM(F105)</f>
        <v>400000</v>
      </c>
      <c r="G104" s="266">
        <f>SUM(G105)</f>
        <v>332630</v>
      </c>
      <c r="H104" s="289">
        <f t="shared" si="9"/>
        <v>83.1575</v>
      </c>
      <c r="I104" s="324">
        <f t="shared" si="7"/>
        <v>122.75891084358692</v>
      </c>
      <c r="J104" s="1"/>
    </row>
    <row r="105" spans="1:10" ht="14.25" customHeight="1">
      <c r="A105" s="83"/>
      <c r="B105" s="91">
        <v>85154</v>
      </c>
      <c r="C105" s="99"/>
      <c r="D105" s="70" t="s">
        <v>12</v>
      </c>
      <c r="E105" s="71">
        <f>SUM(E106:E107)</f>
        <v>270962</v>
      </c>
      <c r="F105" s="71">
        <f>SUM(F106)</f>
        <v>400000</v>
      </c>
      <c r="G105" s="263">
        <f>SUM(G106)</f>
        <v>332630</v>
      </c>
      <c r="H105" s="273">
        <f t="shared" si="9"/>
        <v>83.1575</v>
      </c>
      <c r="I105" s="303">
        <f t="shared" si="7"/>
        <v>122.75891084358692</v>
      </c>
      <c r="J105" s="1"/>
    </row>
    <row r="106" spans="1:10" ht="14.25" customHeight="1">
      <c r="A106" s="84"/>
      <c r="B106" s="92"/>
      <c r="C106" s="247">
        <v>480</v>
      </c>
      <c r="D106" s="27" t="s">
        <v>70</v>
      </c>
      <c r="E106" s="109">
        <v>270259</v>
      </c>
      <c r="F106" s="64">
        <v>400000</v>
      </c>
      <c r="G106" s="64">
        <v>332630</v>
      </c>
      <c r="H106" s="270">
        <f t="shared" si="9"/>
        <v>83.1575</v>
      </c>
      <c r="I106" s="300">
        <f t="shared" si="7"/>
        <v>123.0782323622895</v>
      </c>
      <c r="J106" s="1"/>
    </row>
    <row r="107" spans="1:10" ht="24.75" thickBot="1">
      <c r="A107" s="85"/>
      <c r="B107" s="94"/>
      <c r="C107" s="248">
        <v>910</v>
      </c>
      <c r="D107" s="25" t="s">
        <v>55</v>
      </c>
      <c r="E107" s="120">
        <v>703</v>
      </c>
      <c r="F107" s="68"/>
      <c r="G107" s="68"/>
      <c r="H107" s="272"/>
      <c r="I107" s="301"/>
      <c r="J107" s="1"/>
    </row>
    <row r="108" spans="1:10" ht="13.5" thickBot="1">
      <c r="A108" s="86">
        <v>852</v>
      </c>
      <c r="B108" s="95"/>
      <c r="C108" s="249"/>
      <c r="D108" s="229" t="s">
        <v>217</v>
      </c>
      <c r="E108" s="230">
        <f>SUM(E109+E112+E114+E116+E118+E120+E125)</f>
        <v>1907575</v>
      </c>
      <c r="F108" s="230">
        <f>SUM(F109+F112+F114+F118+F120+F125)</f>
        <v>4312049</v>
      </c>
      <c r="G108" s="230">
        <f>SUM(G109+G112+G114+G118+G120+G125)</f>
        <v>1843158</v>
      </c>
      <c r="H108" s="274">
        <f t="shared" si="9"/>
        <v>42.74436584556437</v>
      </c>
      <c r="I108" s="324">
        <f t="shared" si="7"/>
        <v>96.62309476691611</v>
      </c>
      <c r="J108" s="1"/>
    </row>
    <row r="109" spans="1:10" ht="24.75" customHeight="1">
      <c r="A109" s="114"/>
      <c r="B109" s="115">
        <v>85212</v>
      </c>
      <c r="C109" s="116"/>
      <c r="D109" s="65" t="s">
        <v>229</v>
      </c>
      <c r="E109" s="121"/>
      <c r="F109" s="51">
        <f>SUM(F110:F111)</f>
        <v>2897510</v>
      </c>
      <c r="G109" s="51">
        <f>SUM(G110:G111)</f>
        <v>983328</v>
      </c>
      <c r="H109" s="271">
        <f t="shared" si="9"/>
        <v>33.93700108023786</v>
      </c>
      <c r="I109" s="299"/>
      <c r="J109" s="1"/>
    </row>
    <row r="110" spans="1:10" ht="15" customHeight="1">
      <c r="A110" s="90"/>
      <c r="B110" s="115"/>
      <c r="C110" s="276">
        <v>2010</v>
      </c>
      <c r="D110" s="46" t="s">
        <v>139</v>
      </c>
      <c r="E110" s="64"/>
      <c r="F110" s="53">
        <v>2887086</v>
      </c>
      <c r="G110" s="53">
        <v>972904</v>
      </c>
      <c r="H110" s="270">
        <f t="shared" si="9"/>
        <v>33.69847659543221</v>
      </c>
      <c r="I110" s="300"/>
      <c r="J110" s="1"/>
    </row>
    <row r="111" spans="1:10" ht="36">
      <c r="A111" s="90"/>
      <c r="B111" s="97"/>
      <c r="C111" s="259">
        <v>6310</v>
      </c>
      <c r="D111" s="197" t="s">
        <v>230</v>
      </c>
      <c r="E111" s="287"/>
      <c r="F111" s="53">
        <v>10424</v>
      </c>
      <c r="G111" s="53">
        <v>10424</v>
      </c>
      <c r="H111" s="270">
        <f t="shared" si="9"/>
        <v>100</v>
      </c>
      <c r="I111" s="300"/>
      <c r="J111" s="1"/>
    </row>
    <row r="112" spans="1:10" ht="36">
      <c r="A112" s="83"/>
      <c r="B112" s="91">
        <v>85213</v>
      </c>
      <c r="C112" s="252"/>
      <c r="D112" s="106" t="s">
        <v>218</v>
      </c>
      <c r="E112" s="71">
        <f>SUM(E113)</f>
        <v>45400</v>
      </c>
      <c r="F112" s="71">
        <f>SUM(F113)</f>
        <v>50650</v>
      </c>
      <c r="G112" s="263">
        <f>SUM(G113)</f>
        <v>24138</v>
      </c>
      <c r="H112" s="273">
        <f t="shared" si="9"/>
        <v>47.656465942744326</v>
      </c>
      <c r="I112" s="304">
        <f t="shared" si="7"/>
        <v>53.16740088105727</v>
      </c>
      <c r="J112" s="1"/>
    </row>
    <row r="113" spans="1:10" ht="12.75">
      <c r="A113" s="84"/>
      <c r="B113" s="92"/>
      <c r="C113" s="247">
        <v>2010</v>
      </c>
      <c r="D113" s="46" t="s">
        <v>139</v>
      </c>
      <c r="E113" s="64">
        <v>45400</v>
      </c>
      <c r="F113" s="64">
        <v>50650</v>
      </c>
      <c r="G113" s="264">
        <v>24138</v>
      </c>
      <c r="H113" s="270">
        <f t="shared" si="9"/>
        <v>47.656465942744326</v>
      </c>
      <c r="I113" s="300">
        <f t="shared" si="7"/>
        <v>53.16740088105727</v>
      </c>
      <c r="J113" s="1"/>
    </row>
    <row r="114" spans="1:10" ht="24">
      <c r="A114" s="84"/>
      <c r="B114" s="93">
        <v>85214</v>
      </c>
      <c r="C114" s="247"/>
      <c r="D114" s="29" t="s">
        <v>145</v>
      </c>
      <c r="E114" s="66">
        <f>SUM(E115)</f>
        <v>1174228</v>
      </c>
      <c r="F114" s="66">
        <f>SUM(F115)</f>
        <v>765141</v>
      </c>
      <c r="G114" s="265">
        <f>SUM(G115)</f>
        <v>500331</v>
      </c>
      <c r="H114" s="271">
        <f t="shared" si="9"/>
        <v>65.39069269585606</v>
      </c>
      <c r="I114" s="304">
        <f t="shared" si="7"/>
        <v>42.609356956229966</v>
      </c>
      <c r="J114" s="1"/>
    </row>
    <row r="115" spans="1:10" ht="12.75">
      <c r="A115" s="84"/>
      <c r="B115" s="92"/>
      <c r="C115" s="247">
        <v>2010</v>
      </c>
      <c r="D115" s="46" t="s">
        <v>139</v>
      </c>
      <c r="E115" s="64">
        <v>1174228</v>
      </c>
      <c r="F115" s="64">
        <v>765141</v>
      </c>
      <c r="G115" s="264">
        <v>500331</v>
      </c>
      <c r="H115" s="270">
        <f t="shared" si="9"/>
        <v>65.39069269585606</v>
      </c>
      <c r="I115" s="300">
        <f t="shared" si="7"/>
        <v>42.609356956229966</v>
      </c>
      <c r="J115" s="1"/>
    </row>
    <row r="116" spans="1:10" ht="12.75">
      <c r="A116" s="84"/>
      <c r="B116" s="93">
        <v>85315</v>
      </c>
      <c r="C116" s="100"/>
      <c r="D116" s="76" t="s">
        <v>13</v>
      </c>
      <c r="E116" s="66">
        <f>SUM(E117)</f>
        <v>143899</v>
      </c>
      <c r="F116" s="64"/>
      <c r="G116" s="264"/>
      <c r="H116" s="270"/>
      <c r="I116" s="300"/>
      <c r="J116" s="1"/>
    </row>
    <row r="117" spans="1:10" ht="24">
      <c r="A117" s="84"/>
      <c r="B117" s="92"/>
      <c r="C117" s="96">
        <v>2030</v>
      </c>
      <c r="D117" s="27" t="s">
        <v>150</v>
      </c>
      <c r="E117" s="64">
        <v>143899</v>
      </c>
      <c r="F117" s="64"/>
      <c r="G117" s="264"/>
      <c r="H117" s="270"/>
      <c r="I117" s="300"/>
      <c r="J117" s="1"/>
    </row>
    <row r="118" spans="1:10" ht="12.75">
      <c r="A118" s="84"/>
      <c r="B118" s="93">
        <v>85216</v>
      </c>
      <c r="C118" s="247"/>
      <c r="D118" s="107" t="s">
        <v>80</v>
      </c>
      <c r="E118" s="66">
        <f>SUM(E119)</f>
        <v>77600</v>
      </c>
      <c r="F118" s="66">
        <f>SUM(F119)</f>
        <v>14640</v>
      </c>
      <c r="G118" s="265">
        <f>SUM(G119)</f>
        <v>14639</v>
      </c>
      <c r="H118" s="271">
        <f t="shared" si="9"/>
        <v>99.9931693989071</v>
      </c>
      <c r="I118" s="304">
        <f t="shared" si="7"/>
        <v>18.864690721649485</v>
      </c>
      <c r="J118" s="1"/>
    </row>
    <row r="119" spans="1:10" ht="12.75">
      <c r="A119" s="84"/>
      <c r="B119" s="92"/>
      <c r="C119" s="247">
        <v>2010</v>
      </c>
      <c r="D119" s="46" t="s">
        <v>139</v>
      </c>
      <c r="E119" s="64">
        <v>77600</v>
      </c>
      <c r="F119" s="64">
        <v>14640</v>
      </c>
      <c r="G119" s="264">
        <v>14639</v>
      </c>
      <c r="H119" s="270">
        <f t="shared" si="9"/>
        <v>99.9931693989071</v>
      </c>
      <c r="I119" s="300">
        <f t="shared" si="7"/>
        <v>18.864690721649485</v>
      </c>
      <c r="J119" s="1"/>
    </row>
    <row r="120" spans="1:10" ht="12.75">
      <c r="A120" s="84"/>
      <c r="B120" s="93">
        <v>85219</v>
      </c>
      <c r="C120" s="247"/>
      <c r="D120" s="76" t="s">
        <v>71</v>
      </c>
      <c r="E120" s="66">
        <f>SUM(E121:E124)</f>
        <v>246315</v>
      </c>
      <c r="F120" s="66">
        <f>SUM(F121:F124)</f>
        <v>476060</v>
      </c>
      <c r="G120" s="265">
        <f>SUM(G121:G124)</f>
        <v>255893</v>
      </c>
      <c r="H120" s="271">
        <f t="shared" si="9"/>
        <v>53.75225811872453</v>
      </c>
      <c r="I120" s="304">
        <f t="shared" si="7"/>
        <v>103.88851673669895</v>
      </c>
      <c r="J120" s="1"/>
    </row>
    <row r="121" spans="1:10" ht="12.75">
      <c r="A121" s="85"/>
      <c r="B121" s="253"/>
      <c r="C121" s="247">
        <v>830</v>
      </c>
      <c r="D121" s="46" t="s">
        <v>23</v>
      </c>
      <c r="E121" s="68">
        <v>13689</v>
      </c>
      <c r="F121" s="68">
        <v>29000</v>
      </c>
      <c r="G121" s="267">
        <v>14482</v>
      </c>
      <c r="H121" s="270">
        <f t="shared" si="9"/>
        <v>49.93793103448276</v>
      </c>
      <c r="I121" s="300">
        <f t="shared" si="7"/>
        <v>105.79297245963912</v>
      </c>
      <c r="J121" s="1"/>
    </row>
    <row r="122" spans="1:10" ht="12.75">
      <c r="A122" s="85"/>
      <c r="B122" s="253"/>
      <c r="C122" s="248">
        <v>920</v>
      </c>
      <c r="D122" s="67" t="s">
        <v>69</v>
      </c>
      <c r="E122" s="68">
        <v>243</v>
      </c>
      <c r="F122" s="68">
        <v>3000</v>
      </c>
      <c r="G122" s="267">
        <v>2380</v>
      </c>
      <c r="H122" s="270">
        <f t="shared" si="9"/>
        <v>79.33333333333333</v>
      </c>
      <c r="I122" s="300">
        <f t="shared" si="7"/>
        <v>979.4238683127572</v>
      </c>
      <c r="J122" s="1"/>
    </row>
    <row r="123" spans="1:10" ht="12.75">
      <c r="A123" s="85"/>
      <c r="B123" s="253"/>
      <c r="C123" s="247">
        <v>970</v>
      </c>
      <c r="D123" s="46" t="s">
        <v>72</v>
      </c>
      <c r="E123" s="68">
        <v>151</v>
      </c>
      <c r="F123" s="68">
        <v>300</v>
      </c>
      <c r="G123" s="267">
        <v>78</v>
      </c>
      <c r="H123" s="270">
        <f t="shared" si="9"/>
        <v>26</v>
      </c>
      <c r="I123" s="300">
        <f t="shared" si="7"/>
        <v>51.65562913907284</v>
      </c>
      <c r="J123" s="1"/>
    </row>
    <row r="124" spans="1:10" ht="12.75">
      <c r="A124" s="84"/>
      <c r="B124" s="92"/>
      <c r="C124" s="247">
        <v>2010</v>
      </c>
      <c r="D124" s="46" t="s">
        <v>139</v>
      </c>
      <c r="E124" s="64">
        <v>232232</v>
      </c>
      <c r="F124" s="64">
        <v>443760</v>
      </c>
      <c r="G124" s="64">
        <v>238953</v>
      </c>
      <c r="H124" s="270">
        <f t="shared" si="9"/>
        <v>53.84734991887507</v>
      </c>
      <c r="I124" s="300">
        <f t="shared" si="7"/>
        <v>102.89408866995073</v>
      </c>
      <c r="J124" s="1"/>
    </row>
    <row r="125" spans="1:10" ht="12.75">
      <c r="A125" s="84"/>
      <c r="B125" s="93">
        <v>85295</v>
      </c>
      <c r="C125" s="102"/>
      <c r="D125" s="76" t="s">
        <v>231</v>
      </c>
      <c r="E125" s="66">
        <f>SUM(E126:E127)</f>
        <v>220133</v>
      </c>
      <c r="F125" s="66">
        <f>SUM(F127)</f>
        <v>108048</v>
      </c>
      <c r="G125" s="66">
        <f>SUM(G127)</f>
        <v>64829</v>
      </c>
      <c r="H125" s="271">
        <f t="shared" si="9"/>
        <v>60.00018510291723</v>
      </c>
      <c r="I125" s="304">
        <f t="shared" si="7"/>
        <v>29.449923455365617</v>
      </c>
      <c r="J125" s="1"/>
    </row>
    <row r="126" spans="1:10" ht="12.75">
      <c r="A126" s="84"/>
      <c r="B126" s="93"/>
      <c r="C126" s="247">
        <v>2010</v>
      </c>
      <c r="D126" s="46" t="s">
        <v>139</v>
      </c>
      <c r="E126" s="64">
        <v>10377</v>
      </c>
      <c r="F126" s="66"/>
      <c r="G126" s="66"/>
      <c r="H126" s="271"/>
      <c r="I126" s="300"/>
      <c r="J126" s="1"/>
    </row>
    <row r="127" spans="1:10" ht="26.25" customHeight="1" thickBot="1">
      <c r="A127" s="85"/>
      <c r="B127" s="94"/>
      <c r="C127" s="248">
        <v>2030</v>
      </c>
      <c r="D127" s="25" t="s">
        <v>232</v>
      </c>
      <c r="E127" s="120">
        <v>209756</v>
      </c>
      <c r="F127" s="68">
        <v>108048</v>
      </c>
      <c r="G127" s="68">
        <v>64829</v>
      </c>
      <c r="H127" s="270">
        <f t="shared" si="9"/>
        <v>60.00018510291723</v>
      </c>
      <c r="I127" s="301">
        <f t="shared" si="7"/>
        <v>30.906863212494518</v>
      </c>
      <c r="J127" s="1"/>
    </row>
    <row r="128" spans="1:10" ht="24.75" thickBot="1">
      <c r="A128" s="86">
        <v>853</v>
      </c>
      <c r="B128" s="95"/>
      <c r="C128" s="249"/>
      <c r="D128" s="105" t="s">
        <v>203</v>
      </c>
      <c r="E128" s="230">
        <f>+E129</f>
        <v>0</v>
      </c>
      <c r="F128" s="230">
        <f>+F129</f>
        <v>5000</v>
      </c>
      <c r="G128" s="266">
        <f>+G129</f>
        <v>0</v>
      </c>
      <c r="H128" s="274">
        <f t="shared" si="9"/>
        <v>0</v>
      </c>
      <c r="I128" s="350"/>
      <c r="J128" s="1"/>
    </row>
    <row r="129" spans="1:10" ht="12.75">
      <c r="A129" s="83"/>
      <c r="B129" s="91">
        <v>85305</v>
      </c>
      <c r="C129" s="99"/>
      <c r="D129" s="70" t="s">
        <v>11</v>
      </c>
      <c r="E129" s="71">
        <f>SUM(E130)</f>
        <v>0</v>
      </c>
      <c r="F129" s="71">
        <f>SUM(F130)</f>
        <v>5000</v>
      </c>
      <c r="G129" s="263">
        <f>SUM(G130)</f>
        <v>0</v>
      </c>
      <c r="H129" s="273">
        <f t="shared" si="9"/>
        <v>0</v>
      </c>
      <c r="I129" s="299"/>
      <c r="J129" s="1"/>
    </row>
    <row r="130" spans="1:10" ht="13.5" thickBot="1">
      <c r="A130" s="85"/>
      <c r="B130" s="94"/>
      <c r="C130" s="248">
        <v>830</v>
      </c>
      <c r="D130" s="67" t="s">
        <v>23</v>
      </c>
      <c r="E130" s="68">
        <v>0</v>
      </c>
      <c r="F130" s="277">
        <v>5000</v>
      </c>
      <c r="G130" s="278">
        <v>0</v>
      </c>
      <c r="H130" s="358">
        <f t="shared" si="9"/>
        <v>0</v>
      </c>
      <c r="I130" s="301"/>
      <c r="J130" s="1"/>
    </row>
    <row r="131" spans="1:10" ht="13.5" thickBot="1">
      <c r="A131" s="86">
        <v>854</v>
      </c>
      <c r="B131" s="95"/>
      <c r="C131" s="249"/>
      <c r="D131" s="229" t="s">
        <v>73</v>
      </c>
      <c r="E131" s="279">
        <f>SUM(E132+E134)</f>
        <v>11603</v>
      </c>
      <c r="F131" s="279">
        <f>SUM(F132)</f>
        <v>6971</v>
      </c>
      <c r="G131" s="279">
        <f>SUM(G132)</f>
        <v>6971</v>
      </c>
      <c r="H131" s="290">
        <f t="shared" si="9"/>
        <v>100</v>
      </c>
      <c r="I131" s="324">
        <f t="shared" si="7"/>
        <v>60.07928983883478</v>
      </c>
      <c r="J131" s="1"/>
    </row>
    <row r="132" spans="1:10" ht="12.75">
      <c r="A132" s="87"/>
      <c r="B132" s="91">
        <v>85415</v>
      </c>
      <c r="C132" s="99"/>
      <c r="D132" s="70" t="s">
        <v>134</v>
      </c>
      <c r="E132" s="280">
        <f>SUM(E133)</f>
        <v>3103</v>
      </c>
      <c r="F132" s="280">
        <f>SUM(F133)</f>
        <v>6971</v>
      </c>
      <c r="G132" s="280">
        <f>SUM(G133)</f>
        <v>6971</v>
      </c>
      <c r="H132" s="357">
        <f t="shared" si="9"/>
        <v>100</v>
      </c>
      <c r="I132" s="303">
        <f t="shared" si="7"/>
        <v>224.65356106993232</v>
      </c>
      <c r="J132" s="1"/>
    </row>
    <row r="133" spans="1:10" ht="24">
      <c r="A133" s="84"/>
      <c r="B133" s="92"/>
      <c r="C133" s="247">
        <v>2030</v>
      </c>
      <c r="D133" s="27" t="s">
        <v>232</v>
      </c>
      <c r="E133" s="366">
        <v>3103</v>
      </c>
      <c r="F133" s="254">
        <v>6971</v>
      </c>
      <c r="G133" s="254">
        <v>6971</v>
      </c>
      <c r="H133" s="364">
        <f t="shared" si="9"/>
        <v>100</v>
      </c>
      <c r="I133" s="365">
        <f t="shared" si="7"/>
        <v>224.65356106993232</v>
      </c>
      <c r="J133" s="1"/>
    </row>
    <row r="134" spans="1:10" ht="12.75">
      <c r="A134" s="84"/>
      <c r="B134" s="93">
        <v>85495</v>
      </c>
      <c r="C134" s="100"/>
      <c r="D134" s="29" t="s">
        <v>3</v>
      </c>
      <c r="E134" s="132">
        <f>SUM(E135)</f>
        <v>8500</v>
      </c>
      <c r="F134" s="254"/>
      <c r="G134" s="254"/>
      <c r="H134" s="270"/>
      <c r="I134" s="300"/>
      <c r="J134" s="1"/>
    </row>
    <row r="135" spans="1:10" ht="24.75" thickBot="1">
      <c r="A135" s="85"/>
      <c r="B135" s="134"/>
      <c r="C135" s="135">
        <v>203</v>
      </c>
      <c r="D135" s="212" t="s">
        <v>150</v>
      </c>
      <c r="E135" s="120">
        <v>8500</v>
      </c>
      <c r="F135" s="277"/>
      <c r="G135" s="277"/>
      <c r="H135" s="272"/>
      <c r="I135" s="301"/>
      <c r="J135" s="1"/>
    </row>
    <row r="136" spans="1:10" ht="24.75" thickBot="1">
      <c r="A136" s="86">
        <v>900</v>
      </c>
      <c r="B136" s="95"/>
      <c r="C136" s="249"/>
      <c r="D136" s="105" t="s">
        <v>74</v>
      </c>
      <c r="E136" s="230">
        <f>SUM(E137+E139+E141)</f>
        <v>322216</v>
      </c>
      <c r="F136" s="230">
        <f>SUM(F137+F139+F141)</f>
        <v>798232</v>
      </c>
      <c r="G136" s="266">
        <f>SUM(G137+G139+G141)</f>
        <v>416405</v>
      </c>
      <c r="H136" s="324">
        <f t="shared" si="9"/>
        <v>52.165911664779166</v>
      </c>
      <c r="I136" s="289">
        <f t="shared" si="7"/>
        <v>129.23163343843882</v>
      </c>
      <c r="J136" s="1"/>
    </row>
    <row r="137" spans="1:10" ht="14.25" customHeight="1">
      <c r="A137" s="114"/>
      <c r="B137" s="115">
        <v>90015</v>
      </c>
      <c r="C137" s="116"/>
      <c r="D137" s="65" t="s">
        <v>220</v>
      </c>
      <c r="E137" s="51">
        <f>SUM(E138)</f>
        <v>161692</v>
      </c>
      <c r="F137" s="51">
        <f>SUM(F138)</f>
        <v>136530</v>
      </c>
      <c r="G137" s="268">
        <f>SUM(G138)</f>
        <v>136530</v>
      </c>
      <c r="H137" s="273">
        <f t="shared" si="9"/>
        <v>100</v>
      </c>
      <c r="I137" s="303">
        <f t="shared" si="7"/>
        <v>84.43831482077036</v>
      </c>
      <c r="J137" s="1"/>
    </row>
    <row r="138" spans="1:10" ht="14.25" customHeight="1">
      <c r="A138" s="90"/>
      <c r="B138" s="97"/>
      <c r="C138" s="259">
        <v>2010</v>
      </c>
      <c r="D138" s="57" t="s">
        <v>139</v>
      </c>
      <c r="E138" s="58">
        <v>161692</v>
      </c>
      <c r="F138" s="53">
        <v>136530</v>
      </c>
      <c r="G138" s="269">
        <v>136530</v>
      </c>
      <c r="H138" s="270">
        <f t="shared" si="9"/>
        <v>100</v>
      </c>
      <c r="I138" s="300">
        <f t="shared" si="7"/>
        <v>84.43831482077036</v>
      </c>
      <c r="J138" s="1"/>
    </row>
    <row r="139" spans="1:10" ht="24">
      <c r="A139" s="89"/>
      <c r="B139" s="93">
        <v>90020</v>
      </c>
      <c r="C139" s="102"/>
      <c r="D139" s="29" t="s">
        <v>219</v>
      </c>
      <c r="E139" s="132"/>
      <c r="F139" s="66">
        <f>SUM(F140)</f>
        <v>1000</v>
      </c>
      <c r="G139" s="265">
        <f>SUM(G140)</f>
        <v>263</v>
      </c>
      <c r="H139" s="271">
        <f t="shared" si="9"/>
        <v>26.3</v>
      </c>
      <c r="I139" s="300"/>
      <c r="J139" s="1"/>
    </row>
    <row r="140" spans="1:10" ht="14.25" customHeight="1">
      <c r="A140" s="89"/>
      <c r="B140" s="92"/>
      <c r="C140" s="248">
        <v>400</v>
      </c>
      <c r="D140" s="67" t="s">
        <v>173</v>
      </c>
      <c r="E140" s="68"/>
      <c r="F140" s="64">
        <v>1000</v>
      </c>
      <c r="G140" s="264">
        <v>263</v>
      </c>
      <c r="H140" s="270">
        <f t="shared" si="9"/>
        <v>26.3</v>
      </c>
      <c r="I140" s="300"/>
      <c r="J140" s="1"/>
    </row>
    <row r="141" spans="1:10" ht="14.25" customHeight="1">
      <c r="A141" s="84"/>
      <c r="B141" s="93">
        <v>90095</v>
      </c>
      <c r="C141" s="102"/>
      <c r="D141" s="76" t="s">
        <v>3</v>
      </c>
      <c r="E141" s="66">
        <f>SUM(E142:E145)</f>
        <v>160524</v>
      </c>
      <c r="F141" s="66">
        <f>SUM(F142:F144)</f>
        <v>660702</v>
      </c>
      <c r="G141" s="265">
        <f>SUM(G142:G145)</f>
        <v>279612</v>
      </c>
      <c r="H141" s="271">
        <f t="shared" si="9"/>
        <v>42.32044098549724</v>
      </c>
      <c r="I141" s="304">
        <f t="shared" si="7"/>
        <v>174.1870374523436</v>
      </c>
      <c r="J141" s="1"/>
    </row>
    <row r="142" spans="1:10" ht="14.25" customHeight="1">
      <c r="A142" s="84"/>
      <c r="B142" s="92"/>
      <c r="C142" s="248">
        <v>690</v>
      </c>
      <c r="D142" s="25" t="s">
        <v>60</v>
      </c>
      <c r="E142" s="120">
        <v>40996</v>
      </c>
      <c r="F142" s="64">
        <f>100000+70000</f>
        <v>170000</v>
      </c>
      <c r="G142" s="264">
        <v>27370</v>
      </c>
      <c r="H142" s="270">
        <f t="shared" si="9"/>
        <v>16.1</v>
      </c>
      <c r="I142" s="300">
        <f t="shared" si="7"/>
        <v>66.76261098643769</v>
      </c>
      <c r="J142" s="1"/>
    </row>
    <row r="143" spans="1:10" ht="24">
      <c r="A143" s="84"/>
      <c r="B143" s="92"/>
      <c r="C143" s="247">
        <v>740</v>
      </c>
      <c r="D143" s="27" t="s">
        <v>140</v>
      </c>
      <c r="E143" s="109">
        <v>117177</v>
      </c>
      <c r="F143" s="64">
        <v>488702</v>
      </c>
      <c r="G143" s="264">
        <v>244351</v>
      </c>
      <c r="H143" s="270">
        <f t="shared" si="9"/>
        <v>50</v>
      </c>
      <c r="I143" s="300">
        <f t="shared" si="7"/>
        <v>208.53153775911656</v>
      </c>
      <c r="J143" s="1"/>
    </row>
    <row r="144" spans="1:10" ht="24">
      <c r="A144" s="84"/>
      <c r="B144" s="92"/>
      <c r="C144" s="247">
        <v>910</v>
      </c>
      <c r="D144" s="27" t="s">
        <v>40</v>
      </c>
      <c r="E144" s="109">
        <v>110</v>
      </c>
      <c r="F144" s="64">
        <v>2000</v>
      </c>
      <c r="G144" s="264">
        <v>2784</v>
      </c>
      <c r="H144" s="270">
        <f t="shared" si="9"/>
        <v>139.2</v>
      </c>
      <c r="I144" s="300">
        <f t="shared" si="7"/>
        <v>2530.909090909091</v>
      </c>
      <c r="J144" s="1"/>
    </row>
    <row r="145" spans="1:10" ht="14.25" customHeight="1" thickBot="1">
      <c r="A145" s="374"/>
      <c r="B145" s="134"/>
      <c r="C145" s="251">
        <v>960</v>
      </c>
      <c r="D145" s="110" t="s">
        <v>142</v>
      </c>
      <c r="E145" s="80">
        <v>2241</v>
      </c>
      <c r="F145" s="68"/>
      <c r="G145" s="267">
        <v>5107</v>
      </c>
      <c r="H145" s="272"/>
      <c r="I145" s="301">
        <f t="shared" si="7"/>
        <v>227.8893351182508</v>
      </c>
      <c r="J145" s="1"/>
    </row>
    <row r="146" spans="1:10" ht="14.25" customHeight="1" thickBot="1">
      <c r="A146" s="227">
        <v>926</v>
      </c>
      <c r="B146" s="228"/>
      <c r="C146" s="231"/>
      <c r="D146" s="232" t="s">
        <v>14</v>
      </c>
      <c r="E146" s="266">
        <f>SUM(E147+E149)</f>
        <v>401450</v>
      </c>
      <c r="F146" s="275"/>
      <c r="G146" s="266">
        <f>SUM(G147)</f>
        <v>540</v>
      </c>
      <c r="H146" s="289"/>
      <c r="I146" s="324">
        <f t="shared" si="7"/>
        <v>0.1345123925769087</v>
      </c>
      <c r="J146" s="1"/>
    </row>
    <row r="147" spans="1:10" ht="14.25" customHeight="1">
      <c r="A147" s="38"/>
      <c r="B147" s="34">
        <v>92601</v>
      </c>
      <c r="C147" s="39"/>
      <c r="D147" s="40" t="s">
        <v>75</v>
      </c>
      <c r="E147" s="263">
        <f>SUM(E148)</f>
        <v>400000</v>
      </c>
      <c r="F147" s="81"/>
      <c r="G147" s="263">
        <f>SUM(G148)</f>
        <v>540</v>
      </c>
      <c r="H147" s="273"/>
      <c r="I147" s="303">
        <f t="shared" si="7"/>
        <v>0.135</v>
      </c>
      <c r="J147" s="1"/>
    </row>
    <row r="148" spans="1:10" ht="14.25" customHeight="1">
      <c r="A148" s="84"/>
      <c r="B148" s="92"/>
      <c r="C148" s="247">
        <v>960</v>
      </c>
      <c r="D148" s="46" t="s">
        <v>142</v>
      </c>
      <c r="E148" s="64">
        <v>400000</v>
      </c>
      <c r="F148" s="64"/>
      <c r="G148" s="64">
        <v>540</v>
      </c>
      <c r="H148" s="270"/>
      <c r="I148" s="300">
        <f t="shared" si="7"/>
        <v>0.135</v>
      </c>
      <c r="J148" s="1"/>
    </row>
    <row r="149" spans="1:10" ht="14.25" customHeight="1">
      <c r="A149" s="84"/>
      <c r="B149" s="93">
        <v>92605</v>
      </c>
      <c r="C149" s="100"/>
      <c r="D149" s="29" t="s">
        <v>103</v>
      </c>
      <c r="E149" s="66">
        <f>SUM(E150)</f>
        <v>1450</v>
      </c>
      <c r="F149" s="64"/>
      <c r="G149" s="64"/>
      <c r="H149" s="270"/>
      <c r="I149" s="300"/>
      <c r="J149" s="1"/>
    </row>
    <row r="150" spans="1:10" ht="14.25" customHeight="1" thickBot="1">
      <c r="A150" s="85"/>
      <c r="B150" s="94"/>
      <c r="C150" s="101">
        <v>96</v>
      </c>
      <c r="D150" s="25" t="s">
        <v>151</v>
      </c>
      <c r="E150" s="68">
        <v>1450</v>
      </c>
      <c r="F150" s="68"/>
      <c r="G150" s="68"/>
      <c r="H150" s="272"/>
      <c r="I150" s="301"/>
      <c r="J150" s="352"/>
    </row>
    <row r="151" spans="1:10" ht="18.75" customHeight="1" thickBot="1">
      <c r="A151" s="255"/>
      <c r="B151" s="256"/>
      <c r="C151" s="257"/>
      <c r="D151" s="256" t="s">
        <v>76</v>
      </c>
      <c r="E151" s="258">
        <f>SUM(E146+E136+E131+E128+E108+E104+E89+E78+E53+E46+E39+E28+E25+E16+E13+E5)</f>
        <v>24090778</v>
      </c>
      <c r="F151" s="258">
        <f>SUM(F146+F136+F131+F128+F108+F104+F89+F78+F53+F46+F39+F28+F25+F16+F13+F5)</f>
        <v>46980352</v>
      </c>
      <c r="G151" s="258">
        <f>SUM(G146+G136+G131+G128+G108+G104+G89+G78+G53+G46+G39+G28+G25+G16+G13+G5)</f>
        <v>24908301</v>
      </c>
      <c r="H151" s="367">
        <f t="shared" si="9"/>
        <v>53.01854911602195</v>
      </c>
      <c r="I151" s="368">
        <f t="shared" si="7"/>
        <v>103.39351016393077</v>
      </c>
      <c r="J151" s="363">
        <f>SUM(J57)</f>
        <v>2233958</v>
      </c>
    </row>
  </sheetData>
  <mergeCells count="2">
    <mergeCell ref="A1:D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Opocznie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Budżetowy</dc:creator>
  <cp:keywords/>
  <dc:description/>
  <cp:lastModifiedBy>.</cp:lastModifiedBy>
  <cp:lastPrinted>2004-08-12T07:10:55Z</cp:lastPrinted>
  <dcterms:created xsi:type="dcterms:W3CDTF">1999-10-13T06:39:27Z</dcterms:created>
  <dcterms:modified xsi:type="dcterms:W3CDTF">2004-08-31T10:54:18Z</dcterms:modified>
  <cp:category/>
  <cp:version/>
  <cp:contentType/>
  <cp:contentStatus/>
</cp:coreProperties>
</file>