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Arkusz1" sheetId="1" r:id="rId1"/>
    <sheet name="Arkusz2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<sst xmlns="http://schemas.openxmlformats.org/spreadsheetml/2006/main" count="293" uniqueCount="179">
  <si>
    <t xml:space="preserve">dział </t>
  </si>
  <si>
    <t>rozdz.</t>
  </si>
  <si>
    <t>treść</t>
  </si>
  <si>
    <t>Pozostała działalność</t>
  </si>
  <si>
    <t>GOSPODARKA MIESZKANIOWA</t>
  </si>
  <si>
    <t>OŚWIATA I WYCHOWANIE</t>
  </si>
  <si>
    <t>Gimnazja</t>
  </si>
  <si>
    <t>OCHRONA ZDROWIA</t>
  </si>
  <si>
    <t>Żłobki</t>
  </si>
  <si>
    <t>Dodatki mieszkaniowe</t>
  </si>
  <si>
    <t xml:space="preserve"> </t>
  </si>
  <si>
    <t>Obrona cywilna</t>
  </si>
  <si>
    <t>RÓŻNE ROZLICZENIA</t>
  </si>
  <si>
    <t>OGÓŁEM</t>
  </si>
  <si>
    <t>KULTURA FIZYCZNA I SPORT</t>
  </si>
  <si>
    <t>w tym:
wydatki bieżące</t>
  </si>
  <si>
    <t>Drogi publiczne gminne</t>
  </si>
  <si>
    <t>Ochotnicze straże pożarne</t>
  </si>
  <si>
    <t>Biblioteki</t>
  </si>
  <si>
    <t>Przeciwdziałanie alkoholizmowi</t>
  </si>
  <si>
    <t>zad.bieżące</t>
  </si>
  <si>
    <t>ogółem</t>
  </si>
  <si>
    <t>dotacje</t>
  </si>
  <si>
    <t>dział</t>
  </si>
  <si>
    <t xml:space="preserve">ogółem </t>
  </si>
  <si>
    <t>w tym:
wynagr.i
pochodne</t>
  </si>
  <si>
    <t>wyd.inwest.</t>
  </si>
  <si>
    <t>Nawozy wapniowe</t>
  </si>
  <si>
    <t xml:space="preserve">Pozostała działalność </t>
  </si>
  <si>
    <t>TRANSPORT I ŁĄCZNOŚĆ</t>
  </si>
  <si>
    <t>ROLNICTWO i ŁOWIECTWO</t>
  </si>
  <si>
    <t>ADMINISTRACJA PUBLICZNA</t>
  </si>
  <si>
    <t>Urzędy gmin (miast i miast na prawach powiatu)</t>
  </si>
  <si>
    <t>URZĘDY NACELNYCH ORGANÓW WŁADZY
PAŃSTWOWEJ, KONTROLI I OCHRONY PRAWA ORAZ SĄDOWNICTWA</t>
  </si>
  <si>
    <t>BEZPIECZEŃSTWO PUBLICZNE I OCHRONA
PRZECIWPOŻAROWA</t>
  </si>
  <si>
    <t>Różne rozliczenia finansowe</t>
  </si>
  <si>
    <t>Szkoły podstawowe</t>
  </si>
  <si>
    <t>Licea ogólnokształcące</t>
  </si>
  <si>
    <t>Ośrodki pomocy społecznej</t>
  </si>
  <si>
    <t>EDUKACYJNA OPIEKA WYCHOWAWCZA</t>
  </si>
  <si>
    <t>GOSPODARKA KOMUNALNA I OCHRONA 
ŚRODOWISKA</t>
  </si>
  <si>
    <t>Oświetlenie ulic, placów i dróg</t>
  </si>
  <si>
    <t>ROLNICTWO I ŁOWIECTWO</t>
  </si>
  <si>
    <t>Lokalny transport zbiorczy</t>
  </si>
  <si>
    <t>DZIAŁALNOŚĆ USŁUGOWA</t>
  </si>
  <si>
    <t>Rady gmin (miast i miast na prawach 
powiatu)</t>
  </si>
  <si>
    <t>URZĘDY NACZELNYCH ORGANÓW
WŁADZY PAŃSTWOWEJ, KONTROLI I OCHRONY PRAWA 
ORAZ SĄDOWNICTWA</t>
  </si>
  <si>
    <t>BEZPIECZEŃSTWO PUBLICZNE I 
OCHRONA PRZECIWPOŻAROWA</t>
  </si>
  <si>
    <t>OBSŁUGA DŁUGU PUBLICZNEGO</t>
  </si>
  <si>
    <t>Obsługa papierów wartościowych,
kredytów i pożyczek samorządu
terytorialnego</t>
  </si>
  <si>
    <t>Rezerwy ogólne i celowe</t>
  </si>
  <si>
    <t xml:space="preserve">OŚWIATA I WYCHOWANIE </t>
  </si>
  <si>
    <t>Zasiłki rodzinne, pielęgnacyjne i 
wychowawcze</t>
  </si>
  <si>
    <t>EDUKACYJNA OPIEKA 
WYCHOWAWCZA</t>
  </si>
  <si>
    <t>GOSPODARKA KOMUNALNA I 
OCHRONA ŚRODOWISKA</t>
  </si>
  <si>
    <t>Oczyszczanie miast i wsi</t>
  </si>
  <si>
    <t xml:space="preserve">Oświetlenie ulic, placów i dróg </t>
  </si>
  <si>
    <t xml:space="preserve">KULTURA I OCHRONA DZIEDZICTWA
NARODOWEGO </t>
  </si>
  <si>
    <t>Domy i ośrodki kultury, świetlice i kluby</t>
  </si>
  <si>
    <t>Muzea</t>
  </si>
  <si>
    <t>Obiekty sportowe</t>
  </si>
  <si>
    <t>Podatek od nieruchomości</t>
  </si>
  <si>
    <t>Podatek rolny</t>
  </si>
  <si>
    <t>Podatek leśny</t>
  </si>
  <si>
    <t>Podatek od środków transportowych</t>
  </si>
  <si>
    <t>Odsetki od nieterminowych wpłat z tytułu 
podatków i opłat</t>
  </si>
  <si>
    <t>Podatek od działalności gospodarczej osób 
fizycznych, opłacony w formie karty podatkowej</t>
  </si>
  <si>
    <t>Podatek od spadków i darowizn</t>
  </si>
  <si>
    <t>Podatek od posiadania psów</t>
  </si>
  <si>
    <t>Wpływy z opłaty targowej</t>
  </si>
  <si>
    <t>Pozostałe odsetki</t>
  </si>
  <si>
    <t xml:space="preserve">          </t>
  </si>
  <si>
    <t>Gospodarka gruntami i nieruchomościami</t>
  </si>
  <si>
    <t>Utrzymanie zieleni w miastach i gminach</t>
  </si>
  <si>
    <t>Urzędy Wojewódzkie</t>
  </si>
  <si>
    <t>Urzędy wojewódzkie</t>
  </si>
  <si>
    <t>Pozostała działalność-promocja</t>
  </si>
  <si>
    <t>dot.cel.z budż.państwa na zad.bieżace wł.</t>
  </si>
  <si>
    <t>Pomoc materialna dla uczniów</t>
  </si>
  <si>
    <t>wpływy z usług</t>
  </si>
  <si>
    <t>wpływy z różnych dochodów</t>
  </si>
  <si>
    <t>dot.cel.otrzym.z budż.państwa na zad.zlecone</t>
  </si>
  <si>
    <t>dot.cel.z budż.państa na zad.zlec.bieżące</t>
  </si>
  <si>
    <t xml:space="preserve">dot.cel.otrzym.z budż.państwa na zad.bieżące 
realizowane na podst porozumień </t>
  </si>
  <si>
    <t>wpływy z róznych opłat</t>
  </si>
  <si>
    <t>Wpływy z różnych rozliczeń</t>
  </si>
  <si>
    <t>podatek dochodowy od osób fizycznych</t>
  </si>
  <si>
    <t>subwencje ogólne z budżetu państwa</t>
  </si>
  <si>
    <t>Część oświatowa subwencji ogólnej dla jednostek samorządu terytorialnego</t>
  </si>
  <si>
    <t>Część rekompensująca subwencji ogólnej dla gmin</t>
  </si>
  <si>
    <t>w tym:</t>
  </si>
  <si>
    <t xml:space="preserve">w tym:wydatki bieżące
                   </t>
  </si>
  <si>
    <t>Urzędy naczelnych organów władzy
państwowej, kontroli i ochrony prawa</t>
  </si>
  <si>
    <t>Nazwozy wapniowe</t>
  </si>
  <si>
    <t>Infrastruktura wodociągowa i sanitacyjna wsi</t>
  </si>
  <si>
    <t>Plany zagospodarowania przestrzennego</t>
  </si>
  <si>
    <t>Rozliczenie między jednostkami samorządu terytorialnego</t>
  </si>
  <si>
    <t>Zadania w zakresie kultury fizycznej i sportu</t>
  </si>
  <si>
    <t>wydatki
 inwest.</t>
  </si>
  <si>
    <t>wynagr
i poch.</t>
  </si>
  <si>
    <t>Gospodarka ściekowa i ochrona wód</t>
  </si>
  <si>
    <t>pozostałe odsetki</t>
  </si>
  <si>
    <t>dochody z najmu i dzierżawy składników majątkowych Skarbu Państwa lub jednostek samorządu terytorialnego oraz innych umów o podobnym charakterze</t>
  </si>
  <si>
    <t>wpływy ze sprzedaży wyrobów i składników 
majątkowych</t>
  </si>
  <si>
    <t>odsetki od nieterminowych wpłat z tytułu 
podatków i opłat</t>
  </si>
  <si>
    <t>wpływy z opłat za zezwol.na sprzedaż alkoholu</t>
  </si>
  <si>
    <t>par.</t>
  </si>
  <si>
    <t>Straż Miejska</t>
  </si>
  <si>
    <t>Udziały gmin w podatkach stanowiących dochód budżetu państwa</t>
  </si>
  <si>
    <t xml:space="preserve">Wpływy z podatku dochodowego od osób 
fizycznych </t>
  </si>
  <si>
    <t>Razem</t>
  </si>
  <si>
    <t>dochody z najmu i dzierżawy składników majątk.
Skarbu Państwa lub jednostek samorządu terytor
oraz innych umów o podobnym charakterze</t>
  </si>
  <si>
    <t>wpływy z różnych opłat</t>
  </si>
  <si>
    <t>grzywny,kary mandaty i inne kary pieniężne od ludności</t>
  </si>
  <si>
    <t>podatek dochodowy od osób prawnych</t>
  </si>
  <si>
    <t>Zasiłki rodzinne, pielęgnacyjne i wychowawcze</t>
  </si>
  <si>
    <t xml:space="preserve">Przedszkola </t>
  </si>
  <si>
    <t>dywidendy i kwoty uzyskane ze zbycia praw majątkowych</t>
  </si>
  <si>
    <t>wyd.mająt.</t>
  </si>
  <si>
    <t>Towarzystwo Budownictwa Społecznego</t>
  </si>
  <si>
    <t>Zespoły ekonomiczno-administracyjny szkół</t>
  </si>
  <si>
    <t>Składki na ubezp.zdrow.opłacane za osoby
pobierające niektóre świadcz.z pomocy społ.</t>
  </si>
  <si>
    <t>Składki na ubezp.zdrow.opłacane za osoby pobierające niektóre świadcz.z pomocy społ.</t>
  </si>
  <si>
    <t xml:space="preserve">Zasiłki i pomoc w naturze oraz składki na ubezpieczenie społeczne </t>
  </si>
  <si>
    <t>Pobór podatków, opłat i niepodatkowych 
należności budżetowych</t>
  </si>
  <si>
    <t>Szkoły zawodowe</t>
  </si>
  <si>
    <t xml:space="preserve">Zasiłki i pomoc w naturze oraz skład. na ubezpieczenie społeczne </t>
  </si>
  <si>
    <t>plan 2003</t>
  </si>
  <si>
    <t>Cmentarze</t>
  </si>
  <si>
    <t>wpływy z tytułu przekształcenia prawa użytkowania
wieczystego przysługującego osobom fizycznym
w prawo własności</t>
  </si>
  <si>
    <t>otrzymane spadki, zapisy i darowizny pieniężne</t>
  </si>
  <si>
    <t>Rozliczenia między jednostkami samorządu 
terytorialnego</t>
  </si>
  <si>
    <t>dotacje celowe otrzymane z powiatu na zadania bieżące realizowane na podst.porozumień</t>
  </si>
  <si>
    <t>dot.celowe otrzym. z budżetu państwa na realizację
zadań własnych bieżących gmin</t>
  </si>
  <si>
    <t>dot.celowe otrzymane z budż.państa na zad.zlec</t>
  </si>
  <si>
    <t>otrzymane spadki,zapisy i darowizny</t>
  </si>
  <si>
    <t>Izby Rolnicze</t>
  </si>
  <si>
    <t>Drogi publiczne powiatowe</t>
  </si>
  <si>
    <t>Ośrodki wsparcie</t>
  </si>
  <si>
    <t>środki na dofin.własnych zadań bieżących gmin</t>
  </si>
  <si>
    <t>inne wyd.
majątk</t>
  </si>
  <si>
    <t>w tym:
zad.zlec.</t>
  </si>
  <si>
    <t>środki na dofinansowanie własnych inwest.gmin</t>
  </si>
  <si>
    <t>wydatki na 
obsł długu</t>
  </si>
  <si>
    <t xml:space="preserve"> PLAN DOCHODÓW na 2004 rok</t>
  </si>
  <si>
    <t>plan 2004</t>
  </si>
  <si>
    <t>sr.na dofinansowanie własnych inwestycji gmin 
pozyskane z innych źródeł</t>
  </si>
  <si>
    <t>Referenda ogólnokrajowe i konstytucyjne</t>
  </si>
  <si>
    <t>wpływy z opłaty produktowej</t>
  </si>
  <si>
    <t>Skład. na ubezp.zdrowotne opłacane za osoby pobierające niektóre świadczenia z pomocy społecznej</t>
  </si>
  <si>
    <t>POMOC SPOŁECZNA</t>
  </si>
  <si>
    <t>DOCHODY OD OSÓB PRAWNYCH, OD OSÓB
FIZYCZNYCH I OD INNYCH JEDNOSTEK NIE
POSIADAJĄCYCH OSOBOWOŚCI PRAWNEJ ORAZ WYDATKI ZWIĄZANE Z ICH POBOREM</t>
  </si>
  <si>
    <t xml:space="preserve">Wpływy z podatku rolnego, podatku leśnego,podatku od czynności cywilnoprawnych podatku od spadków i darowizn oraz podatków i opłat lokalnych </t>
  </si>
  <si>
    <t>Wpływy i wydatki związane z gromadzeniem środków z opłat produktowych</t>
  </si>
  <si>
    <t>wpływy z opłat za zarząd,użytkowanie i użytkowanie wieczyste</t>
  </si>
  <si>
    <t>środki na dofinansowanie własnych inwestycji gmin pozyskane z innych źródeł</t>
  </si>
  <si>
    <t>dotacje celowe z budż.państa na zadania zlecone</t>
  </si>
  <si>
    <t>dot.otrzymane z funduszy celowych na fin.lub dofin.
zadań inwestycyjnych</t>
  </si>
  <si>
    <t>Przedszkola</t>
  </si>
  <si>
    <t>POZOSTAŁE ZADANIA W ZAKRESIE POLITYKI 
SPOŁECZNEJ</t>
  </si>
  <si>
    <t>Urzędy naczelnych organów władzy państwowej kontroli i ochrony prawa</t>
  </si>
  <si>
    <t>Wpływy z innych opłat stanowiących dochody 
jednostek samorządu terytorialnego na 
podstawie ustaw</t>
  </si>
  <si>
    <t>wpływy z opłaty skarbowej.</t>
  </si>
  <si>
    <t>Komendy powiatowe Policji</t>
  </si>
  <si>
    <t>Dokształcanie i doskonalenie nauczycieli</t>
  </si>
  <si>
    <t>POZOSTAŁE ZADANIA W ZAKRESIE POLITYKI SPOŁECZNEJ</t>
  </si>
  <si>
    <t>Pozostała dzialalność</t>
  </si>
  <si>
    <t>PLAN WYDATKÓW NA ROK 2004</t>
  </si>
  <si>
    <t xml:space="preserve"> PLAN WYDATKÓW 
zadań zleconych na 2004 rok</t>
  </si>
  <si>
    <t>plan
2004r</t>
  </si>
  <si>
    <t>Wpływy z opłaty administracyjnej za czynności urzędowe</t>
  </si>
  <si>
    <t>Podatek od czynności cywilnoprawnych</t>
  </si>
  <si>
    <t>Dotacje otrzymane z funduszy celowych na realizację zadań bieżących jednostek sektora finansów publicznych</t>
  </si>
  <si>
    <t>rozliczenia z tytułu poręczeń i gwarancji udzielonych przez Skarb Państwa lub jednostkę samorządu terytorialnego</t>
  </si>
  <si>
    <t>wpływy z rózżnych dochodów</t>
  </si>
  <si>
    <t xml:space="preserve">Uzupełnienie subwencji ogólnej dla jednostek samorządu terytorialnego
</t>
  </si>
  <si>
    <t>Załącznik Nr 1
do Uchwały Nr XIV/161/04
Rady Miejskiej w Opocznie
z dnia 04 lutego 2004r.</t>
  </si>
  <si>
    <t>Załącznik Nr 2
do Uchwały Nr XIV/161/04
Rady Miejskiej w Opocznie
z dnia 04 lutego 2004r.</t>
  </si>
  <si>
    <t>Załącznik Nr 3
do Uchwały Nr XIV/161/04
Rady Miejskiej w Opocznie 
z dnia 04 lutego 2004r.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</si>
</sst>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00"/>
    <numFmt numFmtId="166" formatCode="00000"/>
    <numFmt numFmtId="167" formatCode="00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6" fillId="0" borderId="4" xfId="0" applyNumberFormat="1" applyFont="1" applyFill="1" applyBorder="1" applyAlignment="1">
      <alignment/>
    </xf>
    <xf numFmtId="166" fontId="6" fillId="0" borderId="4" xfId="0" applyNumberFormat="1" applyFont="1" applyFill="1" applyBorder="1" applyAlignment="1">
      <alignment/>
    </xf>
    <xf numFmtId="165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5" fontId="6" fillId="0" borderId="5" xfId="0" applyNumberFormat="1" applyFont="1" applyFill="1" applyBorder="1" applyAlignment="1">
      <alignment/>
    </xf>
    <xf numFmtId="166" fontId="6" fillId="0" borderId="5" xfId="0" applyNumberFormat="1" applyFont="1" applyFill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5" fillId="0" borderId="6" xfId="0" applyFont="1" applyBorder="1" applyAlignment="1">
      <alignment vertical="top" wrapText="1"/>
    </xf>
    <xf numFmtId="165" fontId="5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2" borderId="9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166" fontId="5" fillId="0" borderId="4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wrapText="1"/>
    </xf>
    <xf numFmtId="3" fontId="6" fillId="0" borderId="18" xfId="0" applyNumberFormat="1" applyFont="1" applyFill="1" applyBorder="1" applyAlignment="1">
      <alignment wrapText="1"/>
    </xf>
    <xf numFmtId="3" fontId="6" fillId="0" borderId="19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wrapText="1"/>
    </xf>
    <xf numFmtId="3" fontId="5" fillId="0" borderId="17" xfId="0" applyNumberFormat="1" applyFont="1" applyBorder="1" applyAlignment="1">
      <alignment wrapText="1"/>
    </xf>
    <xf numFmtId="0" fontId="6" fillId="0" borderId="4" xfId="0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22" xfId="0" applyFont="1" applyBorder="1" applyAlignment="1">
      <alignment wrapText="1"/>
    </xf>
    <xf numFmtId="0" fontId="9" fillId="0" borderId="23" xfId="0" applyFont="1" applyBorder="1" applyAlignment="1">
      <alignment/>
    </xf>
    <xf numFmtId="0" fontId="8" fillId="0" borderId="0" xfId="0" applyFont="1" applyAlignment="1">
      <alignment/>
    </xf>
    <xf numFmtId="3" fontId="6" fillId="0" borderId="4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3" fontId="6" fillId="2" borderId="9" xfId="0" applyNumberFormat="1" applyFont="1" applyFill="1" applyBorder="1" applyAlignment="1">
      <alignment/>
    </xf>
    <xf numFmtId="3" fontId="6" fillId="2" borderId="24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5" fillId="2" borderId="24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5" fillId="0" borderId="4" xfId="0" applyNumberFormat="1" applyFont="1" applyBorder="1" applyAlignment="1">
      <alignment wrapText="1"/>
    </xf>
    <xf numFmtId="3" fontId="6" fillId="0" borderId="1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5" fillId="2" borderId="2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right" vertical="center"/>
    </xf>
    <xf numFmtId="166" fontId="6" fillId="0" borderId="9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167" fontId="6" fillId="2" borderId="9" xfId="0" applyNumberFormat="1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/>
    </xf>
    <xf numFmtId="166" fontId="5" fillId="0" borderId="7" xfId="0" applyNumberFormat="1" applyFont="1" applyBorder="1" applyAlignment="1">
      <alignment horizontal="center"/>
    </xf>
    <xf numFmtId="165" fontId="6" fillId="2" borderId="8" xfId="0" applyNumberFormat="1" applyFont="1" applyFill="1" applyBorder="1" applyAlignment="1">
      <alignment horizontal="right"/>
    </xf>
    <xf numFmtId="166" fontId="6" fillId="2" borderId="9" xfId="0" applyNumberFormat="1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center"/>
    </xf>
    <xf numFmtId="165" fontId="6" fillId="2" borderId="25" xfId="0" applyNumberFormat="1" applyFont="1" applyFill="1" applyBorder="1" applyAlignment="1">
      <alignment horizontal="right"/>
    </xf>
    <xf numFmtId="166" fontId="6" fillId="2" borderId="10" xfId="0" applyNumberFormat="1" applyFont="1" applyFill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vertical="top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165" fontId="6" fillId="2" borderId="31" xfId="0" applyNumberFormat="1" applyFont="1" applyFill="1" applyBorder="1" applyAlignment="1">
      <alignment horizontal="right"/>
    </xf>
    <xf numFmtId="166" fontId="6" fillId="2" borderId="25" xfId="0" applyNumberFormat="1" applyFont="1" applyFill="1" applyBorder="1" applyAlignment="1">
      <alignment horizontal="center"/>
    </xf>
    <xf numFmtId="167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0" fontId="6" fillId="0" borderId="33" xfId="0" applyFont="1" applyBorder="1" applyAlignment="1">
      <alignment horizontal="right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167" fontId="6" fillId="0" borderId="33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6" fillId="2" borderId="9" xfId="0" applyNumberFormat="1" applyFont="1" applyFill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166" fontId="6" fillId="0" borderId="7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0" fontId="8" fillId="0" borderId="6" xfId="0" applyFont="1" applyFill="1" applyBorder="1" applyAlignment="1">
      <alignment wrapText="1"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65" fontId="6" fillId="0" borderId="4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  <xf numFmtId="3" fontId="6" fillId="0" borderId="17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5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3" fontId="5" fillId="0" borderId="38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left"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5" fontId="1" fillId="0" borderId="45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40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40"/>
  <sheetViews>
    <sheetView workbookViewId="0" topLeftCell="A128">
      <selection activeCell="D145" sqref="D145"/>
    </sheetView>
  </sheetViews>
  <sheetFormatPr defaultColWidth="9.00390625" defaultRowHeight="12.75"/>
  <cols>
    <col min="1" max="1" width="4.625" style="98" customWidth="1"/>
    <col min="2" max="2" width="6.25390625" style="99" customWidth="1"/>
    <col min="3" max="3" width="5.75390625" style="100" customWidth="1"/>
    <col min="4" max="4" width="40.625" style="39" customWidth="1"/>
    <col min="5" max="5" width="10.00390625" style="39" customWidth="1"/>
    <col min="6" max="6" width="9.875" style="39" customWidth="1"/>
    <col min="7" max="7" width="9.25390625" style="39" customWidth="1"/>
  </cols>
  <sheetData>
    <row r="1" spans="1:4" ht="54.75" customHeight="1">
      <c r="A1" s="183" t="s">
        <v>176</v>
      </c>
      <c r="B1" s="183"/>
      <c r="C1" s="183"/>
      <c r="D1" s="183"/>
    </row>
    <row r="2" spans="1:7" ht="18.75" customHeight="1" thickBot="1">
      <c r="A2" s="182" t="s">
        <v>144</v>
      </c>
      <c r="B2" s="182"/>
      <c r="C2" s="182"/>
      <c r="D2" s="182"/>
      <c r="E2" s="182"/>
      <c r="F2" s="182"/>
      <c r="G2" s="182"/>
    </row>
    <row r="3" spans="1:7" ht="25.5" customHeight="1" thickBot="1">
      <c r="A3" s="101" t="s">
        <v>0</v>
      </c>
      <c r="B3" s="102" t="s">
        <v>1</v>
      </c>
      <c r="C3" s="103" t="s">
        <v>106</v>
      </c>
      <c r="D3" s="126" t="s">
        <v>2</v>
      </c>
      <c r="E3" s="76" t="s">
        <v>127</v>
      </c>
      <c r="F3" s="76" t="s">
        <v>145</v>
      </c>
      <c r="G3" s="77" t="s">
        <v>141</v>
      </c>
    </row>
    <row r="4" spans="1:7" ht="12" customHeight="1" thickBot="1">
      <c r="A4" s="141">
        <v>1</v>
      </c>
      <c r="B4" s="142">
        <v>2</v>
      </c>
      <c r="C4" s="145">
        <v>3</v>
      </c>
      <c r="D4" s="143">
        <v>4</v>
      </c>
      <c r="E4" s="144">
        <v>5</v>
      </c>
      <c r="F4" s="144">
        <v>6</v>
      </c>
      <c r="G4" s="144">
        <v>7</v>
      </c>
    </row>
    <row r="5" spans="1:62" s="5" customFormat="1" ht="18" customHeight="1" thickBot="1" thickTop="1">
      <c r="A5" s="136">
        <v>10</v>
      </c>
      <c r="B5" s="137"/>
      <c r="C5" s="138"/>
      <c r="D5" s="139" t="s">
        <v>30</v>
      </c>
      <c r="E5" s="88">
        <f>E6+E9+E11</f>
        <v>351000</v>
      </c>
      <c r="F5" s="88">
        <f>F6+F9+F11</f>
        <v>593400</v>
      </c>
      <c r="G5" s="14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2.75">
      <c r="A6" s="105"/>
      <c r="B6" s="106">
        <v>1010</v>
      </c>
      <c r="C6" s="107"/>
      <c r="D6" s="26" t="s">
        <v>94</v>
      </c>
      <c r="E6" s="80">
        <f>SUM(E7:E8)</f>
        <v>310000</v>
      </c>
      <c r="F6" s="80">
        <f>SUM(F7:F8)</f>
        <v>575400</v>
      </c>
      <c r="G6" s="80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2.75">
      <c r="A7" s="108"/>
      <c r="B7" s="109"/>
      <c r="C7" s="146">
        <v>960</v>
      </c>
      <c r="D7" s="27" t="s">
        <v>135</v>
      </c>
      <c r="E7" s="50">
        <v>210000</v>
      </c>
      <c r="F7" s="50">
        <v>497000</v>
      </c>
      <c r="G7" s="50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4">
      <c r="A8" s="108"/>
      <c r="B8" s="109"/>
      <c r="C8" s="146">
        <v>6290</v>
      </c>
      <c r="D8" s="33" t="s">
        <v>146</v>
      </c>
      <c r="E8" s="50">
        <v>100000</v>
      </c>
      <c r="F8" s="50">
        <v>78400</v>
      </c>
      <c r="G8" s="5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2.75">
      <c r="A9" s="108"/>
      <c r="B9" s="110">
        <v>1012</v>
      </c>
      <c r="C9" s="121"/>
      <c r="D9" s="28" t="s">
        <v>27</v>
      </c>
      <c r="E9" s="75">
        <f>SUM(E10)</f>
        <v>6000</v>
      </c>
      <c r="F9" s="75">
        <f>SUM(F10)</f>
        <v>8000</v>
      </c>
      <c r="G9" s="75" t="s">
        <v>10</v>
      </c>
      <c r="H9" t="s">
        <v>10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2.75">
      <c r="A10" s="108"/>
      <c r="B10" s="110"/>
      <c r="C10" s="146">
        <v>2700</v>
      </c>
      <c r="D10" s="27" t="s">
        <v>139</v>
      </c>
      <c r="E10" s="50">
        <v>6000</v>
      </c>
      <c r="F10" s="50">
        <v>8000</v>
      </c>
      <c r="G10" s="75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3.5" thickBot="1">
      <c r="A11" s="108"/>
      <c r="B11" s="110">
        <v>1095</v>
      </c>
      <c r="C11" s="121"/>
      <c r="D11" s="28" t="s">
        <v>28</v>
      </c>
      <c r="E11" s="75">
        <f>SUM(E12:E13)</f>
        <v>35000</v>
      </c>
      <c r="F11" s="75">
        <f>+F12</f>
        <v>10000</v>
      </c>
      <c r="G11" s="5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7" customFormat="1" ht="12.75">
      <c r="A12" s="108"/>
      <c r="B12" s="109"/>
      <c r="C12" s="146">
        <v>690</v>
      </c>
      <c r="D12" s="33" t="s">
        <v>112</v>
      </c>
      <c r="E12" s="50">
        <v>10000</v>
      </c>
      <c r="F12" s="91">
        <v>10000</v>
      </c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7" s="8" customFormat="1" ht="13.5" thickBot="1">
      <c r="A13" s="111"/>
      <c r="B13" s="112"/>
      <c r="C13" s="147">
        <v>2700</v>
      </c>
      <c r="D13" s="30" t="s">
        <v>139</v>
      </c>
      <c r="E13" s="81">
        <v>25000</v>
      </c>
      <c r="F13" s="82"/>
      <c r="G13" s="83"/>
    </row>
    <row r="14" spans="1:69" ht="15" customHeight="1" thickBot="1">
      <c r="A14" s="113">
        <v>700</v>
      </c>
      <c r="B14" s="114"/>
      <c r="C14" s="104"/>
      <c r="D14" s="31" t="s">
        <v>4</v>
      </c>
      <c r="E14" s="78">
        <f>+E15</f>
        <v>4059680</v>
      </c>
      <c r="F14" s="78">
        <f>+F15</f>
        <v>2370510</v>
      </c>
      <c r="G14" s="8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3.5" customHeight="1">
      <c r="A15" s="105"/>
      <c r="B15" s="106">
        <v>70005</v>
      </c>
      <c r="C15" s="107"/>
      <c r="D15" s="32" t="s">
        <v>72</v>
      </c>
      <c r="E15" s="80">
        <f>SUM(E16:E22)</f>
        <v>4059680</v>
      </c>
      <c r="F15" s="80">
        <f>SUM(F16:F22)</f>
        <v>2370510</v>
      </c>
      <c r="G15" s="84"/>
      <c r="H15" s="1" t="s">
        <v>10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24">
      <c r="A16" s="105"/>
      <c r="B16" s="106"/>
      <c r="C16" s="146">
        <v>470</v>
      </c>
      <c r="D16" s="33" t="s">
        <v>154</v>
      </c>
      <c r="E16" s="50">
        <v>95000</v>
      </c>
      <c r="F16" s="50">
        <v>84120</v>
      </c>
      <c r="G16" s="5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2.75">
      <c r="A17" s="105"/>
      <c r="B17" s="106"/>
      <c r="C17" s="146">
        <v>690</v>
      </c>
      <c r="D17" s="33" t="s">
        <v>112</v>
      </c>
      <c r="E17" s="50">
        <v>0</v>
      </c>
      <c r="F17" s="50">
        <f>55000+10000</f>
        <v>65000</v>
      </c>
      <c r="G17" s="5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48">
      <c r="A18" s="108"/>
      <c r="B18" s="109"/>
      <c r="C18" s="146">
        <v>750</v>
      </c>
      <c r="D18" s="33" t="s">
        <v>102</v>
      </c>
      <c r="E18" s="50">
        <v>3350990</v>
      </c>
      <c r="F18" s="50">
        <f>602790+682800</f>
        <v>1285590</v>
      </c>
      <c r="G18" s="5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36">
      <c r="A19" s="108"/>
      <c r="B19" s="109"/>
      <c r="C19" s="146">
        <v>760</v>
      </c>
      <c r="D19" s="33" t="s">
        <v>129</v>
      </c>
      <c r="E19" s="50">
        <v>52200</v>
      </c>
      <c r="F19" s="50">
        <v>8000</v>
      </c>
      <c r="G19" s="5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4.25" customHeight="1">
      <c r="A20" s="108"/>
      <c r="B20" s="109"/>
      <c r="C20" s="146">
        <v>830</v>
      </c>
      <c r="D20" s="33" t="s">
        <v>79</v>
      </c>
      <c r="E20" s="50">
        <v>80000</v>
      </c>
      <c r="F20" s="50">
        <v>80000</v>
      </c>
      <c r="G20" s="7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24.75" customHeight="1">
      <c r="A21" s="108"/>
      <c r="B21" s="109"/>
      <c r="C21" s="146">
        <v>840</v>
      </c>
      <c r="D21" s="33" t="s">
        <v>103</v>
      </c>
      <c r="E21" s="50">
        <v>467490</v>
      </c>
      <c r="F21" s="50">
        <f>105000+742800</f>
        <v>847800</v>
      </c>
      <c r="G21" s="5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7" ht="24.75" thickBot="1">
      <c r="A22" s="108"/>
      <c r="B22" s="109"/>
      <c r="C22" s="146">
        <v>910</v>
      </c>
      <c r="D22" s="33" t="s">
        <v>104</v>
      </c>
      <c r="E22" s="50">
        <v>14000</v>
      </c>
      <c r="F22" s="75"/>
      <c r="G22" s="75"/>
    </row>
    <row r="23" spans="1:7" ht="15.75" customHeight="1" thickBot="1">
      <c r="A23" s="113">
        <v>710</v>
      </c>
      <c r="B23" s="114"/>
      <c r="C23" s="104"/>
      <c r="D23" s="31" t="s">
        <v>44</v>
      </c>
      <c r="E23" s="78">
        <f>SUM(E24)</f>
        <v>10000</v>
      </c>
      <c r="F23" s="78">
        <f>SUM(F24)</f>
        <v>1000</v>
      </c>
      <c r="G23" s="79"/>
    </row>
    <row r="24" spans="1:7" ht="17.25" customHeight="1">
      <c r="A24" s="115"/>
      <c r="B24" s="106">
        <v>71035</v>
      </c>
      <c r="C24" s="107"/>
      <c r="D24" s="32" t="s">
        <v>128</v>
      </c>
      <c r="E24" s="80">
        <f>SUM(E25)</f>
        <v>10000</v>
      </c>
      <c r="F24" s="80">
        <f>SUM(F25)</f>
        <v>1000</v>
      </c>
      <c r="G24" s="84"/>
    </row>
    <row r="25" spans="1:7" ht="24.75" thickBot="1">
      <c r="A25" s="111"/>
      <c r="B25" s="112"/>
      <c r="C25" s="147">
        <v>2020</v>
      </c>
      <c r="D25" s="29" t="s">
        <v>83</v>
      </c>
      <c r="E25" s="81">
        <v>10000</v>
      </c>
      <c r="F25" s="50">
        <v>1000</v>
      </c>
      <c r="G25" s="50"/>
    </row>
    <row r="26" spans="1:7" ht="16.5" customHeight="1" thickBot="1">
      <c r="A26" s="113">
        <v>750</v>
      </c>
      <c r="B26" s="114"/>
      <c r="C26" s="104"/>
      <c r="D26" s="25" t="s">
        <v>31</v>
      </c>
      <c r="E26" s="78">
        <f>+E30+E27+E32</f>
        <v>195282</v>
      </c>
      <c r="F26" s="78">
        <f>+F30+F27+F32</f>
        <v>199857</v>
      </c>
      <c r="G26" s="78">
        <f>+G30+G27+G32</f>
        <v>192387</v>
      </c>
    </row>
    <row r="27" spans="1:7" ht="14.25" customHeight="1">
      <c r="A27" s="115"/>
      <c r="B27" s="106">
        <v>75011</v>
      </c>
      <c r="C27" s="107"/>
      <c r="D27" s="26" t="s">
        <v>74</v>
      </c>
      <c r="E27" s="80">
        <f>+E28</f>
        <v>186782</v>
      </c>
      <c r="F27" s="80">
        <f>SUM(F28:F29)</f>
        <v>194857</v>
      </c>
      <c r="G27" s="80">
        <f>+G28</f>
        <v>192387</v>
      </c>
    </row>
    <row r="28" spans="1:7" ht="13.5" customHeight="1">
      <c r="A28" s="116"/>
      <c r="B28" s="110"/>
      <c r="C28" s="146">
        <v>2010</v>
      </c>
      <c r="D28" s="27" t="s">
        <v>156</v>
      </c>
      <c r="E28" s="50">
        <v>186782</v>
      </c>
      <c r="F28" s="50">
        <v>192387</v>
      </c>
      <c r="G28" s="50">
        <v>192387</v>
      </c>
    </row>
    <row r="29" spans="1:7" ht="13.5" customHeight="1">
      <c r="A29" s="116"/>
      <c r="B29" s="110"/>
      <c r="C29" s="146">
        <v>970</v>
      </c>
      <c r="D29" s="27" t="s">
        <v>174</v>
      </c>
      <c r="E29" s="50"/>
      <c r="F29" s="50">
        <v>2470</v>
      </c>
      <c r="G29" s="50"/>
    </row>
    <row r="30" spans="1:7" ht="14.25" customHeight="1">
      <c r="A30" s="108"/>
      <c r="B30" s="110">
        <v>75023</v>
      </c>
      <c r="C30" s="121"/>
      <c r="D30" s="28" t="s">
        <v>32</v>
      </c>
      <c r="E30" s="75">
        <f>SUM(E31:E31)</f>
        <v>6000</v>
      </c>
      <c r="F30" s="75">
        <f>SUM(F31:F31)</f>
        <v>5000</v>
      </c>
      <c r="G30" s="75"/>
    </row>
    <row r="31" spans="1:7" ht="15.75" customHeight="1">
      <c r="A31" s="108"/>
      <c r="B31" s="109"/>
      <c r="C31" s="146">
        <v>830</v>
      </c>
      <c r="D31" s="33" t="s">
        <v>79</v>
      </c>
      <c r="E31" s="50">
        <v>6000</v>
      </c>
      <c r="F31" s="50">
        <v>5000</v>
      </c>
      <c r="G31" s="75"/>
    </row>
    <row r="32" spans="1:7" ht="15" customHeight="1">
      <c r="A32" s="108"/>
      <c r="B32" s="110">
        <v>75095</v>
      </c>
      <c r="C32" s="121"/>
      <c r="D32" s="34" t="s">
        <v>3</v>
      </c>
      <c r="E32" s="75">
        <f>SUM(E33:E34)</f>
        <v>2500</v>
      </c>
      <c r="F32" s="75"/>
      <c r="G32" s="75"/>
    </row>
    <row r="33" spans="1:7" ht="15" customHeight="1">
      <c r="A33" s="108"/>
      <c r="B33" s="109"/>
      <c r="C33" s="146">
        <v>830</v>
      </c>
      <c r="D33" s="33" t="s">
        <v>79</v>
      </c>
      <c r="E33" s="50">
        <v>1900</v>
      </c>
      <c r="F33" s="50"/>
      <c r="G33" s="50"/>
    </row>
    <row r="34" spans="1:7" ht="15" customHeight="1" thickBot="1">
      <c r="A34" s="117"/>
      <c r="B34" s="118"/>
      <c r="C34" s="148">
        <v>960</v>
      </c>
      <c r="D34" s="38" t="s">
        <v>130</v>
      </c>
      <c r="E34" s="87">
        <v>600</v>
      </c>
      <c r="F34" s="87"/>
      <c r="G34" s="87"/>
    </row>
    <row r="35" spans="1:7" ht="37.5" customHeight="1" thickBot="1">
      <c r="A35" s="113">
        <v>751</v>
      </c>
      <c r="B35" s="114"/>
      <c r="C35" s="104"/>
      <c r="D35" s="31" t="s">
        <v>33</v>
      </c>
      <c r="E35" s="78">
        <f>+E36+E38</f>
        <v>82959</v>
      </c>
      <c r="F35" s="78">
        <f>+F36+F38</f>
        <v>5586</v>
      </c>
      <c r="G35" s="78">
        <f>+G36+G38</f>
        <v>5586</v>
      </c>
    </row>
    <row r="36" spans="1:7" ht="24" customHeight="1">
      <c r="A36" s="105"/>
      <c r="B36" s="106">
        <v>75101</v>
      </c>
      <c r="C36" s="107"/>
      <c r="D36" s="32" t="s">
        <v>160</v>
      </c>
      <c r="E36" s="80">
        <f>SUM(E37)</f>
        <v>5175</v>
      </c>
      <c r="F36" s="80">
        <f>SUM(F37)</f>
        <v>5586</v>
      </c>
      <c r="G36" s="80">
        <f>SUM(G37)</f>
        <v>5586</v>
      </c>
    </row>
    <row r="37" spans="1:7" ht="16.5" customHeight="1">
      <c r="A37" s="108"/>
      <c r="B37" s="109"/>
      <c r="C37" s="146">
        <v>2010</v>
      </c>
      <c r="D37" s="33" t="s">
        <v>81</v>
      </c>
      <c r="E37" s="50">
        <v>5175</v>
      </c>
      <c r="F37" s="50">
        <v>5586</v>
      </c>
      <c r="G37" s="50">
        <v>5586</v>
      </c>
    </row>
    <row r="38" spans="1:7" ht="18.75" customHeight="1">
      <c r="A38" s="108"/>
      <c r="B38" s="110">
        <v>75110</v>
      </c>
      <c r="C38" s="146"/>
      <c r="D38" s="34" t="s">
        <v>147</v>
      </c>
      <c r="E38" s="75">
        <f>SUM(E39)</f>
        <v>77784</v>
      </c>
      <c r="F38" s="75">
        <f>SUM(F39)</f>
        <v>0</v>
      </c>
      <c r="G38" s="75"/>
    </row>
    <row r="39" spans="1:7" ht="16.5" customHeight="1">
      <c r="A39" s="108"/>
      <c r="B39" s="109"/>
      <c r="C39" s="146">
        <v>2010</v>
      </c>
      <c r="D39" s="33" t="s">
        <v>81</v>
      </c>
      <c r="E39" s="50">
        <v>77784</v>
      </c>
      <c r="F39" s="75"/>
      <c r="G39" s="75"/>
    </row>
    <row r="40" spans="1:7" ht="29.25" customHeight="1" thickBot="1">
      <c r="A40" s="119">
        <v>754</v>
      </c>
      <c r="B40" s="120"/>
      <c r="C40" s="138"/>
      <c r="D40" s="35" t="s">
        <v>34</v>
      </c>
      <c r="E40" s="88">
        <f>E41+E43</f>
        <v>52800</v>
      </c>
      <c r="F40" s="88">
        <f>F41+F43</f>
        <v>31000</v>
      </c>
      <c r="G40" s="88">
        <f>G41+G43</f>
        <v>1000</v>
      </c>
    </row>
    <row r="41" spans="1:7" ht="18" customHeight="1">
      <c r="A41" s="105"/>
      <c r="B41" s="106">
        <v>75414</v>
      </c>
      <c r="C41" s="107"/>
      <c r="D41" s="26" t="s">
        <v>11</v>
      </c>
      <c r="E41" s="80">
        <f>+E42</f>
        <v>2800</v>
      </c>
      <c r="F41" s="80">
        <f>+F42</f>
        <v>1000</v>
      </c>
      <c r="G41" s="80">
        <f>+G42</f>
        <v>1000</v>
      </c>
    </row>
    <row r="42" spans="1:8" ht="15.75" customHeight="1">
      <c r="A42" s="108"/>
      <c r="B42" s="109"/>
      <c r="C42" s="146">
        <v>2010</v>
      </c>
      <c r="D42" s="27" t="s">
        <v>156</v>
      </c>
      <c r="E42" s="50">
        <v>2800</v>
      </c>
      <c r="F42" s="50">
        <v>1000</v>
      </c>
      <c r="G42" s="50">
        <v>1000</v>
      </c>
      <c r="H42" t="s">
        <v>10</v>
      </c>
    </row>
    <row r="43" spans="1:8" ht="15" customHeight="1">
      <c r="A43" s="108"/>
      <c r="B43" s="110">
        <v>75416</v>
      </c>
      <c r="C43" s="121"/>
      <c r="D43" s="34" t="s">
        <v>107</v>
      </c>
      <c r="E43" s="75">
        <f>SUM(E44)</f>
        <v>50000</v>
      </c>
      <c r="F43" s="75">
        <f>SUM(F44)</f>
        <v>30000</v>
      </c>
      <c r="G43" s="50"/>
      <c r="H43" t="s">
        <v>10</v>
      </c>
    </row>
    <row r="44" spans="1:7" ht="26.25" customHeight="1" thickBot="1">
      <c r="A44" s="111"/>
      <c r="B44" s="112"/>
      <c r="C44" s="147">
        <v>570</v>
      </c>
      <c r="D44" s="29" t="s">
        <v>113</v>
      </c>
      <c r="E44" s="81">
        <v>50000</v>
      </c>
      <c r="F44" s="81">
        <v>30000</v>
      </c>
      <c r="G44" s="81"/>
    </row>
    <row r="45" spans="1:7" ht="54" customHeight="1" thickBot="1">
      <c r="A45" s="113">
        <v>756</v>
      </c>
      <c r="B45" s="114"/>
      <c r="C45" s="104"/>
      <c r="D45" s="31" t="s">
        <v>151</v>
      </c>
      <c r="E45" s="78">
        <f>E46+E48+E60+E62+E65</f>
        <v>20806944</v>
      </c>
      <c r="F45" s="78">
        <f>F46+F48+F60+F62+F65</f>
        <v>20661222</v>
      </c>
      <c r="G45" s="86"/>
    </row>
    <row r="46" spans="1:7" ht="24.75" customHeight="1">
      <c r="A46" s="105"/>
      <c r="B46" s="106">
        <v>75601</v>
      </c>
      <c r="C46" s="107"/>
      <c r="D46" s="32" t="s">
        <v>109</v>
      </c>
      <c r="E46" s="80">
        <f>SUM(E47:E47)</f>
        <v>120000</v>
      </c>
      <c r="F46" s="80">
        <f>SUM(F47)</f>
        <v>80000</v>
      </c>
      <c r="G46" s="84"/>
    </row>
    <row r="47" spans="1:7" ht="26.25" customHeight="1">
      <c r="A47" s="105"/>
      <c r="B47" s="106"/>
      <c r="C47" s="146">
        <v>350</v>
      </c>
      <c r="D47" s="33" t="s">
        <v>66</v>
      </c>
      <c r="E47" s="50">
        <v>120000</v>
      </c>
      <c r="F47" s="50">
        <v>80000</v>
      </c>
      <c r="G47" s="50"/>
    </row>
    <row r="48" spans="1:7" ht="53.25" customHeight="1">
      <c r="A48" s="108"/>
      <c r="B48" s="110">
        <v>75615</v>
      </c>
      <c r="C48" s="121"/>
      <c r="D48" s="34" t="s">
        <v>152</v>
      </c>
      <c r="E48" s="75">
        <f>SUM(E49:E59)</f>
        <v>8720193</v>
      </c>
      <c r="F48" s="75">
        <f>SUM(F49:F59)</f>
        <v>8768094</v>
      </c>
      <c r="G48" s="50"/>
    </row>
    <row r="49" spans="1:7" ht="13.5" customHeight="1">
      <c r="A49" s="108"/>
      <c r="B49" s="109"/>
      <c r="C49" s="146">
        <v>310</v>
      </c>
      <c r="D49" s="33" t="s">
        <v>61</v>
      </c>
      <c r="E49" s="50">
        <v>6200000</v>
      </c>
      <c r="F49" s="50">
        <v>6500000</v>
      </c>
      <c r="G49" s="50"/>
    </row>
    <row r="50" spans="1:7" ht="15" customHeight="1">
      <c r="A50" s="108"/>
      <c r="B50" s="109"/>
      <c r="C50" s="146">
        <v>320</v>
      </c>
      <c r="D50" s="33" t="s">
        <v>62</v>
      </c>
      <c r="E50" s="50">
        <v>1062500</v>
      </c>
      <c r="F50" s="50">
        <v>1100000</v>
      </c>
      <c r="G50" s="50"/>
    </row>
    <row r="51" spans="1:7" ht="15" customHeight="1">
      <c r="A51" s="108"/>
      <c r="B51" s="109"/>
      <c r="C51" s="146">
        <v>330</v>
      </c>
      <c r="D51" s="33" t="s">
        <v>63</v>
      </c>
      <c r="E51" s="50">
        <f>32600+3600</f>
        <v>36200</v>
      </c>
      <c r="F51" s="89">
        <v>35500</v>
      </c>
      <c r="G51" s="50"/>
    </row>
    <row r="52" spans="1:7" ht="15" customHeight="1">
      <c r="A52" s="108"/>
      <c r="B52" s="109"/>
      <c r="C52" s="146">
        <v>340</v>
      </c>
      <c r="D52" s="33" t="s">
        <v>64</v>
      </c>
      <c r="E52" s="50">
        <f>181700+250000</f>
        <v>431700</v>
      </c>
      <c r="F52" s="50">
        <v>400000</v>
      </c>
      <c r="G52" s="50"/>
    </row>
    <row r="53" spans="1:7" ht="15" customHeight="1">
      <c r="A53" s="108"/>
      <c r="B53" s="109"/>
      <c r="C53" s="146">
        <v>360</v>
      </c>
      <c r="D53" s="33" t="s">
        <v>67</v>
      </c>
      <c r="E53" s="50">
        <v>50000</v>
      </c>
      <c r="F53" s="50">
        <v>30000</v>
      </c>
      <c r="G53" s="50"/>
    </row>
    <row r="54" spans="1:7" ht="15" customHeight="1">
      <c r="A54" s="108"/>
      <c r="B54" s="109"/>
      <c r="C54" s="146">
        <v>370</v>
      </c>
      <c r="D54" s="33" t="s">
        <v>68</v>
      </c>
      <c r="E54" s="50">
        <v>17000</v>
      </c>
      <c r="F54" s="50">
        <v>15000</v>
      </c>
      <c r="G54" s="50"/>
    </row>
    <row r="55" spans="1:7" ht="15" customHeight="1">
      <c r="A55" s="108"/>
      <c r="B55" s="109"/>
      <c r="C55" s="146">
        <v>430</v>
      </c>
      <c r="D55" s="33" t="s">
        <v>69</v>
      </c>
      <c r="E55" s="50">
        <v>300000</v>
      </c>
      <c r="F55" s="50">
        <v>250000</v>
      </c>
      <c r="G55" s="50"/>
    </row>
    <row r="56" spans="1:7" ht="23.25" customHeight="1">
      <c r="A56" s="108"/>
      <c r="B56" s="109"/>
      <c r="C56" s="146">
        <v>450</v>
      </c>
      <c r="D56" s="33" t="s">
        <v>170</v>
      </c>
      <c r="E56" s="50">
        <v>6200</v>
      </c>
      <c r="F56" s="50">
        <v>6000</v>
      </c>
      <c r="G56" s="50"/>
    </row>
    <row r="57" spans="1:7" ht="15" customHeight="1">
      <c r="A57" s="108"/>
      <c r="B57" s="109"/>
      <c r="C57" s="146">
        <v>500</v>
      </c>
      <c r="D57" s="33" t="s">
        <v>171</v>
      </c>
      <c r="E57" s="50">
        <v>500000</v>
      </c>
      <c r="F57" s="50">
        <v>350000</v>
      </c>
      <c r="G57" s="50"/>
    </row>
    <row r="58" spans="1:7" ht="24">
      <c r="A58" s="108"/>
      <c r="B58" s="109"/>
      <c r="C58" s="146">
        <v>910</v>
      </c>
      <c r="D58" s="33" t="s">
        <v>65</v>
      </c>
      <c r="E58" s="50">
        <f>80000+20000</f>
        <v>100000</v>
      </c>
      <c r="F58" s="50">
        <v>50000</v>
      </c>
      <c r="G58" s="50"/>
    </row>
    <row r="59" spans="1:7" ht="36">
      <c r="A59" s="108"/>
      <c r="B59" s="109"/>
      <c r="C59" s="146">
        <v>2440</v>
      </c>
      <c r="D59" s="33" t="s">
        <v>172</v>
      </c>
      <c r="E59" s="50">
        <v>16593</v>
      </c>
      <c r="F59" s="50">
        <f>16594+15000</f>
        <v>31594</v>
      </c>
      <c r="G59" s="50"/>
    </row>
    <row r="60" spans="1:8" ht="36" customHeight="1">
      <c r="A60" s="108"/>
      <c r="B60" s="110">
        <v>75618</v>
      </c>
      <c r="C60" s="121"/>
      <c r="D60" s="34" t="s">
        <v>161</v>
      </c>
      <c r="E60" s="75">
        <f>SUM(E61:E61)</f>
        <v>420000</v>
      </c>
      <c r="F60" s="75">
        <f>SUM(F61:F61)</f>
        <v>400000</v>
      </c>
      <c r="G60" s="75"/>
      <c r="H60" s="8"/>
    </row>
    <row r="61" spans="1:8" ht="12.75">
      <c r="A61" s="108"/>
      <c r="B61" s="109"/>
      <c r="C61" s="146">
        <v>410</v>
      </c>
      <c r="D61" s="27" t="s">
        <v>162</v>
      </c>
      <c r="E61" s="50">
        <v>420000</v>
      </c>
      <c r="F61" s="50">
        <v>400000</v>
      </c>
      <c r="G61" s="75"/>
      <c r="H61" s="1"/>
    </row>
    <row r="62" spans="1:7" ht="12.75">
      <c r="A62" s="108"/>
      <c r="B62" s="110">
        <v>75619</v>
      </c>
      <c r="C62" s="121"/>
      <c r="D62" s="34" t="s">
        <v>85</v>
      </c>
      <c r="E62" s="75">
        <f>SUM(E63:E64)</f>
        <v>11250</v>
      </c>
      <c r="F62" s="75">
        <f>SUM(F63)</f>
        <v>0</v>
      </c>
      <c r="G62" s="50"/>
    </row>
    <row r="63" spans="1:7" ht="13.5" customHeight="1">
      <c r="A63" s="111"/>
      <c r="B63" s="112"/>
      <c r="C63" s="147">
        <v>690</v>
      </c>
      <c r="D63" s="29" t="s">
        <v>84</v>
      </c>
      <c r="E63" s="81">
        <v>10000</v>
      </c>
      <c r="F63" s="81"/>
      <c r="G63" s="81"/>
    </row>
    <row r="64" spans="1:7" ht="13.5" customHeight="1">
      <c r="A64" s="111"/>
      <c r="B64" s="112"/>
      <c r="C64" s="147">
        <v>970</v>
      </c>
      <c r="D64" s="29" t="s">
        <v>80</v>
      </c>
      <c r="E64" s="81">
        <v>1250</v>
      </c>
      <c r="F64" s="81"/>
      <c r="G64" s="81"/>
    </row>
    <row r="65" spans="1:7" s="1" customFormat="1" ht="24">
      <c r="A65" s="108"/>
      <c r="B65" s="110">
        <v>75621</v>
      </c>
      <c r="C65" s="121"/>
      <c r="D65" s="34" t="s">
        <v>108</v>
      </c>
      <c r="E65" s="75">
        <f>SUM(E66+E67)</f>
        <v>11535501</v>
      </c>
      <c r="F65" s="75">
        <f>SUM(F66+F67)</f>
        <v>11413128</v>
      </c>
      <c r="G65" s="75"/>
    </row>
    <row r="66" spans="1:7" s="1" customFormat="1" ht="14.25" customHeight="1">
      <c r="A66" s="108"/>
      <c r="B66" s="109"/>
      <c r="C66" s="146">
        <v>10</v>
      </c>
      <c r="D66" s="33" t="s">
        <v>86</v>
      </c>
      <c r="E66" s="50">
        <v>11035501</v>
      </c>
      <c r="F66" s="50">
        <v>10493128</v>
      </c>
      <c r="G66" s="50"/>
    </row>
    <row r="67" spans="1:7" ht="15" customHeight="1" thickBot="1">
      <c r="A67" s="122"/>
      <c r="B67" s="118"/>
      <c r="C67" s="148">
        <v>20</v>
      </c>
      <c r="D67" s="38" t="s">
        <v>114</v>
      </c>
      <c r="E67" s="87">
        <v>500000</v>
      </c>
      <c r="F67" s="87">
        <v>920000</v>
      </c>
      <c r="G67" s="90"/>
    </row>
    <row r="68" spans="1:7" ht="13.5" thickBot="1">
      <c r="A68" s="113">
        <v>758</v>
      </c>
      <c r="B68" s="114"/>
      <c r="C68" s="104"/>
      <c r="D68" s="25" t="s">
        <v>12</v>
      </c>
      <c r="E68" s="78">
        <f>+E69+E71+E73+E75+E77</f>
        <v>18104974</v>
      </c>
      <c r="F68" s="78">
        <f>+F69+F71+F73+F77</f>
        <v>17072194</v>
      </c>
      <c r="G68" s="86"/>
    </row>
    <row r="69" spans="1:7" ht="24">
      <c r="A69" s="105"/>
      <c r="B69" s="106">
        <v>75801</v>
      </c>
      <c r="C69" s="107"/>
      <c r="D69" s="32" t="s">
        <v>88</v>
      </c>
      <c r="E69" s="80">
        <f>+E70</f>
        <v>16842607</v>
      </c>
      <c r="F69" s="80">
        <f>+F70</f>
        <v>17012194</v>
      </c>
      <c r="G69" s="80"/>
    </row>
    <row r="70" spans="1:7" ht="12.75">
      <c r="A70" s="108"/>
      <c r="B70" s="109"/>
      <c r="C70" s="146">
        <v>2920</v>
      </c>
      <c r="D70" s="33" t="s">
        <v>87</v>
      </c>
      <c r="E70" s="50">
        <v>16842607</v>
      </c>
      <c r="F70" s="50">
        <v>17012194</v>
      </c>
      <c r="G70" s="75"/>
    </row>
    <row r="71" spans="1:7" ht="24.75" customHeight="1">
      <c r="A71" s="108"/>
      <c r="B71" s="110">
        <v>75802</v>
      </c>
      <c r="C71" s="121"/>
      <c r="D71" s="181" t="s">
        <v>175</v>
      </c>
      <c r="E71" s="75">
        <f>+E72</f>
        <v>24444</v>
      </c>
      <c r="F71" s="75">
        <f>+F72</f>
        <v>0</v>
      </c>
      <c r="G71" s="50"/>
    </row>
    <row r="72" spans="1:7" ht="18" customHeight="1">
      <c r="A72" s="108"/>
      <c r="B72" s="109"/>
      <c r="C72" s="146">
        <v>2920</v>
      </c>
      <c r="D72" s="33" t="s">
        <v>87</v>
      </c>
      <c r="E72" s="50">
        <v>24444</v>
      </c>
      <c r="F72" s="50"/>
      <c r="G72" s="50"/>
    </row>
    <row r="73" spans="1:7" ht="24">
      <c r="A73" s="123"/>
      <c r="B73" s="110">
        <v>75805</v>
      </c>
      <c r="C73" s="121"/>
      <c r="D73" s="34" t="s">
        <v>89</v>
      </c>
      <c r="E73" s="75">
        <f>+E74</f>
        <v>1117923</v>
      </c>
      <c r="F73" s="75">
        <f>+F74</f>
        <v>0</v>
      </c>
      <c r="G73" s="50"/>
    </row>
    <row r="74" spans="1:7" ht="12.75">
      <c r="A74" s="123"/>
      <c r="B74" s="109"/>
      <c r="C74" s="146">
        <v>2920</v>
      </c>
      <c r="D74" s="33" t="s">
        <v>87</v>
      </c>
      <c r="E74" s="50">
        <f>1134516-16593</f>
        <v>1117923</v>
      </c>
      <c r="F74" s="50"/>
      <c r="G74" s="50"/>
    </row>
    <row r="75" spans="1:7" ht="24.75" customHeight="1">
      <c r="A75" s="123"/>
      <c r="B75" s="110">
        <v>75809</v>
      </c>
      <c r="C75" s="121"/>
      <c r="D75" s="34" t="s">
        <v>131</v>
      </c>
      <c r="E75" s="75">
        <f>SUM(E76)</f>
        <v>20000</v>
      </c>
      <c r="F75" s="75"/>
      <c r="G75" s="50"/>
    </row>
    <row r="76" spans="1:7" ht="24">
      <c r="A76" s="123"/>
      <c r="B76" s="109"/>
      <c r="C76" s="146">
        <v>2320</v>
      </c>
      <c r="D76" s="33" t="s">
        <v>132</v>
      </c>
      <c r="E76" s="50">
        <v>20000</v>
      </c>
      <c r="F76" s="50"/>
      <c r="G76" s="50"/>
    </row>
    <row r="77" spans="1:7" ht="12.75">
      <c r="A77" s="108"/>
      <c r="B77" s="110">
        <v>75814</v>
      </c>
      <c r="C77" s="121"/>
      <c r="D77" s="28" t="s">
        <v>35</v>
      </c>
      <c r="E77" s="75">
        <f>+E78</f>
        <v>100000</v>
      </c>
      <c r="F77" s="75">
        <f>+F78</f>
        <v>60000</v>
      </c>
      <c r="G77" s="50"/>
    </row>
    <row r="78" spans="1:7" ht="13.5" thickBot="1">
      <c r="A78" s="111"/>
      <c r="B78" s="112"/>
      <c r="C78" s="147">
        <v>920</v>
      </c>
      <c r="D78" s="30" t="s">
        <v>70</v>
      </c>
      <c r="E78" s="81">
        <v>100000</v>
      </c>
      <c r="F78" s="81">
        <v>60000</v>
      </c>
      <c r="G78" s="85"/>
    </row>
    <row r="79" spans="1:7" ht="13.5" thickBot="1">
      <c r="A79" s="113">
        <v>801</v>
      </c>
      <c r="B79" s="114"/>
      <c r="C79" s="104"/>
      <c r="D79" s="25" t="s">
        <v>5</v>
      </c>
      <c r="E79" s="78">
        <f>+E80+E85+E87+E92</f>
        <v>622009</v>
      </c>
      <c r="F79" s="78">
        <f>+F80+F85+F87+F92</f>
        <v>645800</v>
      </c>
      <c r="G79" s="86"/>
    </row>
    <row r="80" spans="1:7" ht="12.75">
      <c r="A80" s="105"/>
      <c r="B80" s="106">
        <v>80101</v>
      </c>
      <c r="C80" s="107"/>
      <c r="D80" s="26" t="s">
        <v>36</v>
      </c>
      <c r="E80" s="80">
        <f>SUM(E81:E84)</f>
        <v>145848</v>
      </c>
      <c r="F80" s="80">
        <f>SUM(F81:F84)</f>
        <v>87800</v>
      </c>
      <c r="G80" s="80"/>
    </row>
    <row r="81" spans="1:7" ht="36">
      <c r="A81" s="108"/>
      <c r="B81" s="109"/>
      <c r="C81" s="146">
        <v>750</v>
      </c>
      <c r="D81" s="33" t="s">
        <v>111</v>
      </c>
      <c r="E81" s="50">
        <v>120000</v>
      </c>
      <c r="F81" s="50">
        <v>78000</v>
      </c>
      <c r="G81" s="50"/>
    </row>
    <row r="82" spans="1:7" ht="12.75">
      <c r="A82" s="108"/>
      <c r="B82" s="109"/>
      <c r="C82" s="146">
        <v>920</v>
      </c>
      <c r="D82" s="27" t="s">
        <v>101</v>
      </c>
      <c r="E82" s="50">
        <v>11600</v>
      </c>
      <c r="F82" s="50">
        <v>9800</v>
      </c>
      <c r="G82" s="50"/>
    </row>
    <row r="83" spans="1:7" ht="12.75">
      <c r="A83" s="108"/>
      <c r="B83" s="109"/>
      <c r="C83" s="146">
        <v>970</v>
      </c>
      <c r="D83" s="27" t="s">
        <v>80</v>
      </c>
      <c r="E83" s="50">
        <v>500</v>
      </c>
      <c r="F83" s="50"/>
      <c r="G83" s="75"/>
    </row>
    <row r="84" spans="1:7" ht="12.75">
      <c r="A84" s="108"/>
      <c r="B84" s="109"/>
      <c r="C84" s="146">
        <v>201</v>
      </c>
      <c r="D84" s="27" t="s">
        <v>156</v>
      </c>
      <c r="E84" s="50">
        <v>13748</v>
      </c>
      <c r="F84" s="75"/>
      <c r="G84" s="75"/>
    </row>
    <row r="85" spans="1:7" ht="12.75">
      <c r="A85" s="108"/>
      <c r="B85" s="110">
        <v>80104</v>
      </c>
      <c r="C85" s="121"/>
      <c r="D85" s="28" t="s">
        <v>158</v>
      </c>
      <c r="E85" s="75">
        <f>SUM(E86)</f>
        <v>217000</v>
      </c>
      <c r="F85" s="75">
        <f>SUM(F86)</f>
        <v>193000</v>
      </c>
      <c r="G85" s="75"/>
    </row>
    <row r="86" spans="1:7" ht="12.75">
      <c r="A86" s="108"/>
      <c r="B86" s="109"/>
      <c r="C86" s="146">
        <v>830</v>
      </c>
      <c r="D86" s="27" t="s">
        <v>79</v>
      </c>
      <c r="E86" s="50">
        <v>217000</v>
      </c>
      <c r="F86" s="50">
        <v>193000</v>
      </c>
      <c r="G86" s="75"/>
    </row>
    <row r="87" spans="1:7" ht="12.75">
      <c r="A87" s="108"/>
      <c r="B87" s="110">
        <v>80110</v>
      </c>
      <c r="C87" s="121"/>
      <c r="D87" s="28" t="s">
        <v>6</v>
      </c>
      <c r="E87" s="75">
        <f>SUM(E88:E91)</f>
        <v>170300</v>
      </c>
      <c r="F87" s="75">
        <f>SUM(F88:F91)</f>
        <v>365000</v>
      </c>
      <c r="G87" s="50"/>
    </row>
    <row r="88" spans="1:8" ht="36">
      <c r="A88" s="108"/>
      <c r="B88" s="109"/>
      <c r="C88" s="146">
        <v>750</v>
      </c>
      <c r="D88" s="33" t="s">
        <v>111</v>
      </c>
      <c r="E88" s="50">
        <v>45000</v>
      </c>
      <c r="F88" s="50">
        <v>40000</v>
      </c>
      <c r="G88" s="75" t="s">
        <v>10</v>
      </c>
      <c r="H88" t="s">
        <v>10</v>
      </c>
    </row>
    <row r="89" spans="1:7" ht="12" customHeight="1">
      <c r="A89" s="108"/>
      <c r="B89" s="109"/>
      <c r="C89" s="146">
        <v>920</v>
      </c>
      <c r="D89" s="27" t="s">
        <v>101</v>
      </c>
      <c r="E89" s="50">
        <v>100</v>
      </c>
      <c r="F89" s="50">
        <v>1000</v>
      </c>
      <c r="G89" s="50"/>
    </row>
    <row r="90" spans="1:7" ht="12.75">
      <c r="A90" s="108"/>
      <c r="B90" s="109"/>
      <c r="C90" s="146">
        <v>970</v>
      </c>
      <c r="D90" s="27" t="s">
        <v>80</v>
      </c>
      <c r="E90" s="50">
        <v>200</v>
      </c>
      <c r="F90" s="50"/>
      <c r="G90" s="75"/>
    </row>
    <row r="91" spans="1:7" ht="24">
      <c r="A91" s="108"/>
      <c r="B91" s="109"/>
      <c r="C91" s="146">
        <v>6290</v>
      </c>
      <c r="D91" s="33" t="s">
        <v>155</v>
      </c>
      <c r="E91" s="50">
        <v>125000</v>
      </c>
      <c r="F91" s="50">
        <v>324000</v>
      </c>
      <c r="G91" s="75"/>
    </row>
    <row r="92" spans="1:7" ht="12.75">
      <c r="A92" s="108"/>
      <c r="B92" s="110">
        <v>80195</v>
      </c>
      <c r="C92" s="121"/>
      <c r="D92" s="28" t="s">
        <v>3</v>
      </c>
      <c r="E92" s="75">
        <f>+E93</f>
        <v>88861</v>
      </c>
      <c r="F92" s="75">
        <f>+F93</f>
        <v>0</v>
      </c>
      <c r="G92" s="50"/>
    </row>
    <row r="93" spans="1:7" ht="30" customHeight="1" thickBot="1">
      <c r="A93" s="111"/>
      <c r="B93" s="112"/>
      <c r="C93" s="147">
        <v>2030</v>
      </c>
      <c r="D93" s="33" t="s">
        <v>133</v>
      </c>
      <c r="E93" s="81">
        <v>88861</v>
      </c>
      <c r="F93" s="85"/>
      <c r="G93" s="85"/>
    </row>
    <row r="94" spans="1:7" ht="13.5" thickBot="1">
      <c r="A94" s="113">
        <v>851</v>
      </c>
      <c r="B94" s="114"/>
      <c r="C94" s="104"/>
      <c r="D94" s="25" t="s">
        <v>7</v>
      </c>
      <c r="E94" s="78">
        <f>SUM(E95)</f>
        <v>400703</v>
      </c>
      <c r="F94" s="78">
        <f>SUM(F95)</f>
        <v>400000</v>
      </c>
      <c r="G94" s="79"/>
    </row>
    <row r="95" spans="1:7" ht="12.75">
      <c r="A95" s="105"/>
      <c r="B95" s="106">
        <v>85154</v>
      </c>
      <c r="C95" s="107"/>
      <c r="D95" s="26" t="s">
        <v>19</v>
      </c>
      <c r="E95" s="80">
        <f>SUM(E96:E97)</f>
        <v>400703</v>
      </c>
      <c r="F95" s="80">
        <f>SUM(F96)</f>
        <v>400000</v>
      </c>
      <c r="G95" s="84"/>
    </row>
    <row r="96" spans="1:7" ht="13.5" customHeight="1">
      <c r="A96" s="108"/>
      <c r="B96" s="109"/>
      <c r="C96" s="146">
        <v>480</v>
      </c>
      <c r="D96" s="33" t="s">
        <v>105</v>
      </c>
      <c r="E96" s="50">
        <v>400000</v>
      </c>
      <c r="F96" s="50">
        <v>400000</v>
      </c>
      <c r="G96" s="75"/>
    </row>
    <row r="97" spans="1:7" ht="13.5" customHeight="1" thickBot="1">
      <c r="A97" s="111"/>
      <c r="B97" s="112"/>
      <c r="C97" s="147">
        <v>920</v>
      </c>
      <c r="D97" s="30" t="s">
        <v>101</v>
      </c>
      <c r="E97" s="81">
        <v>703</v>
      </c>
      <c r="F97" s="81"/>
      <c r="G97" s="85"/>
    </row>
    <row r="98" spans="1:7" ht="13.5" customHeight="1" thickBot="1">
      <c r="A98" s="113">
        <v>852</v>
      </c>
      <c r="B98" s="114"/>
      <c r="C98" s="104"/>
      <c r="D98" s="25" t="s">
        <v>150</v>
      </c>
      <c r="E98" s="78">
        <f>SUM(E99+E101+E103+E105+E107+E112)</f>
        <v>3491656</v>
      </c>
      <c r="F98" s="78">
        <f>SUM(F99+F101+F103+F105+F107)</f>
        <v>1730426</v>
      </c>
      <c r="G98" s="78">
        <f>SUM(G99+G101+G105+G107)</f>
        <v>1716126</v>
      </c>
    </row>
    <row r="99" spans="1:7" ht="34.5" customHeight="1">
      <c r="A99" s="105"/>
      <c r="B99" s="106">
        <v>85213</v>
      </c>
      <c r="C99" s="153"/>
      <c r="D99" s="32" t="s">
        <v>149</v>
      </c>
      <c r="E99" s="80">
        <f>SUM(E100)</f>
        <v>77800</v>
      </c>
      <c r="F99" s="80">
        <f>SUM(F100)</f>
        <v>70920</v>
      </c>
      <c r="G99" s="80">
        <f>SUM(G100)</f>
        <v>70920</v>
      </c>
    </row>
    <row r="100" spans="1:7" ht="13.5" customHeight="1">
      <c r="A100" s="108"/>
      <c r="B100" s="109"/>
      <c r="C100" s="146">
        <v>2010</v>
      </c>
      <c r="D100" s="27" t="s">
        <v>156</v>
      </c>
      <c r="E100" s="50">
        <v>77800</v>
      </c>
      <c r="F100" s="50">
        <v>70920</v>
      </c>
      <c r="G100" s="50">
        <v>70920</v>
      </c>
    </row>
    <row r="101" spans="1:7" ht="27" customHeight="1">
      <c r="A101" s="108"/>
      <c r="B101" s="110">
        <v>85214</v>
      </c>
      <c r="C101" s="146"/>
      <c r="D101" s="34" t="s">
        <v>123</v>
      </c>
      <c r="E101" s="75">
        <f>SUM(E102)</f>
        <v>2173104</v>
      </c>
      <c r="F101" s="75">
        <f>SUM(F102)</f>
        <v>1078466</v>
      </c>
      <c r="G101" s="75">
        <f>SUM(G102)</f>
        <v>1078466</v>
      </c>
    </row>
    <row r="102" spans="1:7" ht="13.5" customHeight="1">
      <c r="A102" s="108"/>
      <c r="B102" s="109"/>
      <c r="C102" s="146">
        <v>2010</v>
      </c>
      <c r="D102" s="27" t="s">
        <v>156</v>
      </c>
      <c r="E102" s="50">
        <v>2173104</v>
      </c>
      <c r="F102" s="50">
        <v>1078466</v>
      </c>
      <c r="G102" s="50">
        <v>1078466</v>
      </c>
    </row>
    <row r="103" spans="1:7" ht="13.5" customHeight="1">
      <c r="A103" s="108"/>
      <c r="B103" s="110">
        <v>85315</v>
      </c>
      <c r="C103" s="121"/>
      <c r="D103" s="28" t="s">
        <v>9</v>
      </c>
      <c r="E103" s="75">
        <f>SUM(E104)</f>
        <v>285492</v>
      </c>
      <c r="F103" s="75"/>
      <c r="G103" s="75"/>
    </row>
    <row r="104" spans="1:7" ht="13.5" customHeight="1">
      <c r="A104" s="108"/>
      <c r="B104" s="109"/>
      <c r="C104" s="146">
        <v>2030</v>
      </c>
      <c r="D104" s="27" t="s">
        <v>77</v>
      </c>
      <c r="E104" s="50">
        <v>285492</v>
      </c>
      <c r="F104" s="50"/>
      <c r="G104" s="50"/>
    </row>
    <row r="105" spans="1:7" ht="13.5" customHeight="1">
      <c r="A105" s="108"/>
      <c r="B105" s="110">
        <v>85216</v>
      </c>
      <c r="C105" s="146"/>
      <c r="D105" s="36" t="s">
        <v>115</v>
      </c>
      <c r="E105" s="75">
        <f>SUM(E106)</f>
        <v>119980</v>
      </c>
      <c r="F105" s="75">
        <f>SUM(F106)</f>
        <v>122980</v>
      </c>
      <c r="G105" s="75">
        <f>SUM(G106)</f>
        <v>122980</v>
      </c>
    </row>
    <row r="106" spans="1:7" ht="13.5" customHeight="1">
      <c r="A106" s="108"/>
      <c r="B106" s="109"/>
      <c r="C106" s="146">
        <v>2010</v>
      </c>
      <c r="D106" s="27" t="s">
        <v>156</v>
      </c>
      <c r="E106" s="50">
        <v>119980</v>
      </c>
      <c r="F106" s="50">
        <v>122980</v>
      </c>
      <c r="G106" s="50">
        <v>122980</v>
      </c>
    </row>
    <row r="107" spans="1:7" ht="13.5" customHeight="1">
      <c r="A107" s="108"/>
      <c r="B107" s="110">
        <v>85219</v>
      </c>
      <c r="C107" s="146"/>
      <c r="D107" s="28" t="s">
        <v>38</v>
      </c>
      <c r="E107" s="75">
        <f>SUM(E108:E111)</f>
        <v>473238</v>
      </c>
      <c r="F107" s="75">
        <f>SUM(F108:F111)</f>
        <v>458060</v>
      </c>
      <c r="G107" s="75">
        <f>SUM(G111)</f>
        <v>443760</v>
      </c>
    </row>
    <row r="108" spans="1:7" ht="13.5" customHeight="1">
      <c r="A108" s="111"/>
      <c r="B108" s="152"/>
      <c r="C108" s="146">
        <v>830</v>
      </c>
      <c r="D108" s="27" t="s">
        <v>79</v>
      </c>
      <c r="E108" s="81">
        <v>33000</v>
      </c>
      <c r="F108" s="81">
        <v>11000</v>
      </c>
      <c r="G108" s="85"/>
    </row>
    <row r="109" spans="1:7" ht="13.5" customHeight="1">
      <c r="A109" s="111"/>
      <c r="B109" s="152"/>
      <c r="C109" s="147">
        <v>920</v>
      </c>
      <c r="D109" s="30" t="s">
        <v>101</v>
      </c>
      <c r="E109" s="81">
        <v>4000</v>
      </c>
      <c r="F109" s="81">
        <v>3000</v>
      </c>
      <c r="G109" s="85"/>
    </row>
    <row r="110" spans="1:7" ht="13.5" customHeight="1">
      <c r="A110" s="111"/>
      <c r="B110" s="152"/>
      <c r="C110" s="146">
        <v>970</v>
      </c>
      <c r="D110" s="27" t="s">
        <v>80</v>
      </c>
      <c r="E110" s="81">
        <v>400</v>
      </c>
      <c r="F110" s="81">
        <v>300</v>
      </c>
      <c r="G110" s="85"/>
    </row>
    <row r="111" spans="1:7" ht="13.5" customHeight="1">
      <c r="A111" s="111"/>
      <c r="B111" s="112"/>
      <c r="C111" s="147">
        <v>2010</v>
      </c>
      <c r="D111" s="30" t="s">
        <v>156</v>
      </c>
      <c r="E111" s="81">
        <v>435838</v>
      </c>
      <c r="F111" s="81">
        <v>443760</v>
      </c>
      <c r="G111" s="81">
        <v>443760</v>
      </c>
    </row>
    <row r="112" spans="1:7" ht="13.5" customHeight="1">
      <c r="A112" s="108"/>
      <c r="B112" s="110">
        <v>85395</v>
      </c>
      <c r="C112" s="121"/>
      <c r="D112" s="28" t="s">
        <v>3</v>
      </c>
      <c r="E112" s="75">
        <f>SUM(E113:E114)</f>
        <v>362042</v>
      </c>
      <c r="F112" s="75">
        <f>SUM(F114:F114)</f>
        <v>0</v>
      </c>
      <c r="G112" s="50"/>
    </row>
    <row r="113" spans="1:7" ht="13.5" customHeight="1">
      <c r="A113" s="108"/>
      <c r="B113" s="110"/>
      <c r="C113" s="146">
        <v>2010</v>
      </c>
      <c r="D113" s="27" t="s">
        <v>134</v>
      </c>
      <c r="E113" s="50">
        <v>10530</v>
      </c>
      <c r="F113" s="75"/>
      <c r="G113" s="50"/>
    </row>
    <row r="114" spans="1:7" ht="13.5" customHeight="1" thickBot="1">
      <c r="A114" s="111"/>
      <c r="B114" s="112"/>
      <c r="C114" s="147">
        <v>2030</v>
      </c>
      <c r="D114" s="30" t="s">
        <v>77</v>
      </c>
      <c r="E114" s="81">
        <v>351512</v>
      </c>
      <c r="F114" s="81"/>
      <c r="G114" s="81"/>
    </row>
    <row r="115" spans="1:8" ht="30.75" customHeight="1" thickBot="1">
      <c r="A115" s="113">
        <v>853</v>
      </c>
      <c r="B115" s="114"/>
      <c r="C115" s="104"/>
      <c r="D115" s="31" t="s">
        <v>159</v>
      </c>
      <c r="E115" s="78">
        <f>+E116</f>
        <v>6000</v>
      </c>
      <c r="F115" s="78">
        <f>+F116</f>
        <v>5000</v>
      </c>
      <c r="G115" s="79">
        <f>+G116</f>
        <v>0</v>
      </c>
      <c r="H115" t="s">
        <v>10</v>
      </c>
    </row>
    <row r="116" spans="1:7" ht="12.75">
      <c r="A116" s="105"/>
      <c r="B116" s="106">
        <v>85305</v>
      </c>
      <c r="C116" s="107"/>
      <c r="D116" s="26" t="s">
        <v>8</v>
      </c>
      <c r="E116" s="80">
        <f>SUM(E117)</f>
        <v>6000</v>
      </c>
      <c r="F116" s="80">
        <f>SUM(F117)</f>
        <v>5000</v>
      </c>
      <c r="G116" s="50"/>
    </row>
    <row r="117" spans="1:51" s="3" customFormat="1" ht="13.5" thickBot="1">
      <c r="A117" s="108"/>
      <c r="B117" s="109"/>
      <c r="C117" s="146">
        <v>830</v>
      </c>
      <c r="D117" s="27" t="s">
        <v>79</v>
      </c>
      <c r="E117" s="50">
        <v>6000</v>
      </c>
      <c r="F117" s="92">
        <v>5000</v>
      </c>
      <c r="G117" s="93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1:7" ht="13.5" thickBot="1">
      <c r="A118" s="113">
        <v>854</v>
      </c>
      <c r="B118" s="114"/>
      <c r="C118" s="104" t="s">
        <v>71</v>
      </c>
      <c r="D118" s="31" t="s">
        <v>39</v>
      </c>
      <c r="E118" s="78">
        <f>SUM(+E119+E121)</f>
        <v>19138</v>
      </c>
      <c r="F118" s="78">
        <f>SUM(+F119+F121)</f>
        <v>0</v>
      </c>
      <c r="G118" s="79"/>
    </row>
    <row r="119" spans="1:7" ht="12.75">
      <c r="A119" s="123"/>
      <c r="B119" s="110">
        <v>85415</v>
      </c>
      <c r="C119" s="121"/>
      <c r="D119" s="34" t="s">
        <v>78</v>
      </c>
      <c r="E119" s="75">
        <f>SUM(E120)</f>
        <v>7016</v>
      </c>
      <c r="F119" s="75">
        <f>SUM(F120)</f>
        <v>0</v>
      </c>
      <c r="G119" s="75"/>
    </row>
    <row r="120" spans="1:8" ht="13.5" customHeight="1">
      <c r="A120" s="124"/>
      <c r="B120" s="112"/>
      <c r="C120" s="147">
        <v>2030</v>
      </c>
      <c r="D120" s="30" t="s">
        <v>77</v>
      </c>
      <c r="E120" s="81">
        <v>7016</v>
      </c>
      <c r="F120" s="50"/>
      <c r="G120" s="50"/>
      <c r="H120" t="s">
        <v>10</v>
      </c>
    </row>
    <row r="121" spans="1:7" ht="13.5" customHeight="1">
      <c r="A121" s="123"/>
      <c r="B121" s="110">
        <v>85495</v>
      </c>
      <c r="C121" s="121"/>
      <c r="D121" s="28" t="s">
        <v>3</v>
      </c>
      <c r="E121" s="75">
        <f>SUM(E122)</f>
        <v>12122</v>
      </c>
      <c r="F121" s="75">
        <f>SUM(F122)</f>
        <v>0</v>
      </c>
      <c r="G121" s="75"/>
    </row>
    <row r="122" spans="1:7" ht="13.5" customHeight="1" thickBot="1">
      <c r="A122" s="125"/>
      <c r="B122" s="118"/>
      <c r="C122" s="148">
        <v>2030</v>
      </c>
      <c r="D122" s="30" t="s">
        <v>77</v>
      </c>
      <c r="E122" s="87">
        <v>12122</v>
      </c>
      <c r="F122" s="50"/>
      <c r="G122" s="50"/>
    </row>
    <row r="123" spans="1:8" ht="26.25" customHeight="1" thickBot="1">
      <c r="A123" s="113">
        <v>900</v>
      </c>
      <c r="B123" s="114"/>
      <c r="C123" s="104"/>
      <c r="D123" s="31" t="s">
        <v>40</v>
      </c>
      <c r="E123" s="78">
        <f>SUM(E124+E128)</f>
        <v>571634</v>
      </c>
      <c r="F123" s="78">
        <f>SUM(F124+F126+F128)</f>
        <v>661702</v>
      </c>
      <c r="G123" s="78">
        <f>SUM(G124+G128)</f>
        <v>0</v>
      </c>
      <c r="H123" t="s">
        <v>10</v>
      </c>
    </row>
    <row r="124" spans="1:7" ht="12.75">
      <c r="A124" s="105"/>
      <c r="B124" s="106">
        <v>90015</v>
      </c>
      <c r="C124" s="107"/>
      <c r="D124" s="26" t="s">
        <v>41</v>
      </c>
      <c r="E124" s="80">
        <f>SUM(E125)</f>
        <v>206000</v>
      </c>
      <c r="F124" s="80">
        <f>SUM(F125)</f>
        <v>0</v>
      </c>
      <c r="G124" s="80">
        <f>SUM(G125)</f>
        <v>0</v>
      </c>
    </row>
    <row r="125" spans="1:8" ht="12.75">
      <c r="A125" s="123"/>
      <c r="B125" s="109"/>
      <c r="C125" s="146">
        <v>2010</v>
      </c>
      <c r="D125" s="27" t="s">
        <v>82</v>
      </c>
      <c r="E125" s="50">
        <v>206000</v>
      </c>
      <c r="F125" s="50"/>
      <c r="G125" s="50"/>
      <c r="H125" t="s">
        <v>10</v>
      </c>
    </row>
    <row r="126" spans="1:7" ht="24">
      <c r="A126" s="123"/>
      <c r="B126" s="110">
        <v>90020</v>
      </c>
      <c r="C126" s="121"/>
      <c r="D126" s="34" t="s">
        <v>153</v>
      </c>
      <c r="E126" s="75"/>
      <c r="F126" s="75">
        <f>SUM(F127)</f>
        <v>1000</v>
      </c>
      <c r="G126" s="75"/>
    </row>
    <row r="127" spans="1:7" ht="12.75">
      <c r="A127" s="123"/>
      <c r="B127" s="109"/>
      <c r="C127" s="147">
        <v>400</v>
      </c>
      <c r="D127" s="30" t="s">
        <v>148</v>
      </c>
      <c r="E127" s="50"/>
      <c r="F127" s="50">
        <v>1000</v>
      </c>
      <c r="G127" s="50"/>
    </row>
    <row r="128" spans="1:7" ht="12.75">
      <c r="A128" s="108"/>
      <c r="B128" s="110">
        <v>90095</v>
      </c>
      <c r="C128" s="121"/>
      <c r="D128" s="28" t="s">
        <v>3</v>
      </c>
      <c r="E128" s="75">
        <f>SUM(E129:E133)</f>
        <v>365634</v>
      </c>
      <c r="F128" s="75">
        <f>SUM(F129:F133)</f>
        <v>660702</v>
      </c>
      <c r="G128" s="75"/>
    </row>
    <row r="129" spans="1:7" ht="12.75">
      <c r="A129" s="108"/>
      <c r="B129" s="110"/>
      <c r="C129" s="147">
        <v>400</v>
      </c>
      <c r="D129" s="30" t="s">
        <v>148</v>
      </c>
      <c r="E129" s="81">
        <v>600</v>
      </c>
      <c r="F129" s="50"/>
      <c r="G129" s="75"/>
    </row>
    <row r="130" spans="1:7" ht="12.75">
      <c r="A130" s="108"/>
      <c r="B130" s="109"/>
      <c r="C130" s="147">
        <v>690</v>
      </c>
      <c r="D130" s="29" t="s">
        <v>84</v>
      </c>
      <c r="E130" s="81">
        <v>80000</v>
      </c>
      <c r="F130" s="50">
        <f>100000+70000</f>
        <v>170000</v>
      </c>
      <c r="G130" s="75"/>
    </row>
    <row r="131" spans="1:7" ht="24">
      <c r="A131" s="108"/>
      <c r="B131" s="109"/>
      <c r="C131" s="146">
        <v>740</v>
      </c>
      <c r="D131" s="33" t="s">
        <v>117</v>
      </c>
      <c r="E131" s="50">
        <v>229984</v>
      </c>
      <c r="F131" s="50">
        <v>488702</v>
      </c>
      <c r="G131" s="75"/>
    </row>
    <row r="132" spans="1:7" ht="24">
      <c r="A132" s="108"/>
      <c r="B132" s="109"/>
      <c r="C132" s="146">
        <v>910</v>
      </c>
      <c r="D132" s="33" t="s">
        <v>104</v>
      </c>
      <c r="E132" s="50">
        <v>2000</v>
      </c>
      <c r="F132" s="50">
        <v>2000</v>
      </c>
      <c r="G132" s="75"/>
    </row>
    <row r="133" spans="1:8" ht="18" customHeight="1" thickBot="1">
      <c r="A133" s="108"/>
      <c r="B133" s="109"/>
      <c r="C133" s="146">
        <v>960</v>
      </c>
      <c r="D133" s="27" t="s">
        <v>135</v>
      </c>
      <c r="E133" s="50">
        <v>53050</v>
      </c>
      <c r="F133" s="94"/>
      <c r="G133" s="95"/>
      <c r="H133" t="s">
        <v>10</v>
      </c>
    </row>
    <row r="134" spans="1:7" ht="13.5" thickBot="1">
      <c r="A134" s="113">
        <v>926</v>
      </c>
      <c r="B134" s="114"/>
      <c r="C134" s="104"/>
      <c r="D134" s="25" t="s">
        <v>14</v>
      </c>
      <c r="E134" s="78">
        <f>SUM(E135+E138)</f>
        <v>4128849</v>
      </c>
      <c r="F134" s="78">
        <f>SUM(F135)</f>
        <v>0</v>
      </c>
      <c r="G134" s="96"/>
    </row>
    <row r="135" spans="1:7" ht="12.75">
      <c r="A135" s="105"/>
      <c r="B135" s="106">
        <v>92601</v>
      </c>
      <c r="C135" s="107"/>
      <c r="D135" s="26" t="s">
        <v>60</v>
      </c>
      <c r="E135" s="80">
        <f>SUM(E136:E137)</f>
        <v>4126399</v>
      </c>
      <c r="F135" s="80">
        <f>SUM(F136)</f>
        <v>0</v>
      </c>
      <c r="G135" s="97"/>
    </row>
    <row r="136" spans="1:7" ht="12.75">
      <c r="A136" s="108"/>
      <c r="B136" s="109"/>
      <c r="C136" s="146">
        <v>6290</v>
      </c>
      <c r="D136" s="27" t="s">
        <v>142</v>
      </c>
      <c r="E136" s="50">
        <v>2500000</v>
      </c>
      <c r="F136" s="50"/>
      <c r="G136" s="27"/>
    </row>
    <row r="137" spans="1:7" ht="25.5" customHeight="1">
      <c r="A137" s="111"/>
      <c r="B137" s="112"/>
      <c r="C137" s="147">
        <v>6260</v>
      </c>
      <c r="D137" s="38" t="s">
        <v>157</v>
      </c>
      <c r="E137" s="81">
        <v>1626399</v>
      </c>
      <c r="F137" s="81"/>
      <c r="G137" s="30"/>
    </row>
    <row r="138" spans="1:7" ht="19.5" customHeight="1">
      <c r="A138" s="111"/>
      <c r="B138" s="152">
        <v>92605</v>
      </c>
      <c r="C138" s="150"/>
      <c r="D138" s="34" t="s">
        <v>97</v>
      </c>
      <c r="E138" s="85">
        <f>SUM(E139)</f>
        <v>2450</v>
      </c>
      <c r="F138" s="85"/>
      <c r="G138" s="151"/>
    </row>
    <row r="139" spans="1:7" ht="13.5" thickBot="1">
      <c r="A139" s="111"/>
      <c r="B139" s="112"/>
      <c r="C139" s="147">
        <v>960</v>
      </c>
      <c r="D139" s="30" t="s">
        <v>135</v>
      </c>
      <c r="E139" s="81">
        <v>2450</v>
      </c>
      <c r="F139" s="81"/>
      <c r="G139" s="30"/>
    </row>
    <row r="140" spans="1:7" ht="13.5" thickBot="1">
      <c r="A140" s="133"/>
      <c r="B140" s="134"/>
      <c r="C140" s="149"/>
      <c r="D140" s="134" t="s">
        <v>110</v>
      </c>
      <c r="E140" s="135">
        <f>SUM(E134+E123+E118+E115+E98+E94+E79+E68+E45+E40+E35+E26+E23+E14+E5)</f>
        <v>52903628</v>
      </c>
      <c r="F140" s="135">
        <f>SUM(F134+F123+F118+F115+F98+F94+F79+F68+F45+F40+F35+F26+F23+F14+F5)</f>
        <v>44377697</v>
      </c>
      <c r="G140" s="135">
        <f>SUM(G134+G123+G118+G115+G98+G94+G79+G68+G45+G40+G35+G26+G23+G14+G5)</f>
        <v>1915099</v>
      </c>
    </row>
  </sheetData>
  <mergeCells count="2">
    <mergeCell ref="A2:G2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selection activeCell="L81" sqref="A1:L81"/>
    </sheetView>
  </sheetViews>
  <sheetFormatPr defaultColWidth="9.00390625" defaultRowHeight="12.75"/>
  <cols>
    <col min="1" max="1" width="4.875" style="4" customWidth="1"/>
    <col min="2" max="2" width="6.375" style="2" customWidth="1"/>
    <col min="3" max="3" width="32.75390625" style="74" customWidth="1"/>
    <col min="4" max="4" width="9.75390625" style="39" customWidth="1"/>
    <col min="5" max="5" width="9.875" style="39" customWidth="1"/>
    <col min="6" max="6" width="10.125" style="39" customWidth="1"/>
    <col min="7" max="7" width="9.625" style="39" customWidth="1"/>
    <col min="8" max="8" width="9.875" style="39" customWidth="1"/>
    <col min="9" max="9" width="8.75390625" style="39" customWidth="1"/>
    <col min="10" max="10" width="9.125" style="39" customWidth="1"/>
    <col min="11" max="11" width="9.625" style="39" customWidth="1"/>
    <col min="12" max="16384" width="9.125" style="1" customWidth="1"/>
  </cols>
  <sheetData>
    <row r="1" spans="1:3" ht="50.25" customHeight="1">
      <c r="A1" s="184" t="s">
        <v>177</v>
      </c>
      <c r="B1" s="185"/>
      <c r="C1" s="185"/>
    </row>
    <row r="2" spans="1:11" ht="18.75" customHeight="1" thickBot="1">
      <c r="A2" s="215" t="s">
        <v>167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2" ht="14.25" customHeight="1">
      <c r="A3" s="199" t="s">
        <v>0</v>
      </c>
      <c r="B3" s="202" t="s">
        <v>1</v>
      </c>
      <c r="C3" s="196" t="s">
        <v>2</v>
      </c>
      <c r="D3" s="208" t="s">
        <v>127</v>
      </c>
      <c r="E3" s="209"/>
      <c r="F3" s="193" t="s">
        <v>145</v>
      </c>
      <c r="G3" s="186" t="s">
        <v>91</v>
      </c>
      <c r="H3" s="187"/>
      <c r="I3" s="187"/>
      <c r="J3" s="188"/>
      <c r="K3" s="212" t="s">
        <v>98</v>
      </c>
      <c r="L3" s="205" t="s">
        <v>140</v>
      </c>
    </row>
    <row r="4" spans="1:12" ht="12.75" customHeight="1">
      <c r="A4" s="200"/>
      <c r="B4" s="203"/>
      <c r="C4" s="197"/>
      <c r="D4" s="210"/>
      <c r="E4" s="211"/>
      <c r="F4" s="194"/>
      <c r="G4" s="189" t="s">
        <v>21</v>
      </c>
      <c r="H4" s="191" t="s">
        <v>90</v>
      </c>
      <c r="I4" s="191"/>
      <c r="J4" s="192"/>
      <c r="K4" s="213"/>
      <c r="L4" s="206"/>
    </row>
    <row r="5" spans="1:12" ht="23.25" customHeight="1" thickBot="1">
      <c r="A5" s="201"/>
      <c r="B5" s="204"/>
      <c r="C5" s="198"/>
      <c r="D5" s="40" t="s">
        <v>20</v>
      </c>
      <c r="E5" s="176" t="s">
        <v>118</v>
      </c>
      <c r="F5" s="195"/>
      <c r="G5" s="190"/>
      <c r="H5" s="131" t="s">
        <v>99</v>
      </c>
      <c r="I5" s="131" t="s">
        <v>143</v>
      </c>
      <c r="J5" s="132" t="s">
        <v>22</v>
      </c>
      <c r="K5" s="214"/>
      <c r="L5" s="207"/>
    </row>
    <row r="6" spans="1:12" s="9" customFormat="1" ht="12.75">
      <c r="A6" s="14">
        <v>10</v>
      </c>
      <c r="B6" s="15"/>
      <c r="C6" s="66" t="s">
        <v>42</v>
      </c>
      <c r="D6" s="41">
        <f>SUM(D7:D10)</f>
        <v>143450</v>
      </c>
      <c r="E6" s="174">
        <f>SUM(E7+E10)</f>
        <v>1106700</v>
      </c>
      <c r="F6" s="43">
        <f>SUM(F7:F10)</f>
        <v>7277191</v>
      </c>
      <c r="G6" s="44">
        <f>SUM(G7:G10)</f>
        <v>114800</v>
      </c>
      <c r="H6" s="45"/>
      <c r="I6" s="45"/>
      <c r="J6" s="42"/>
      <c r="K6" s="41">
        <f>SUM(K7+K10)</f>
        <v>7162391</v>
      </c>
      <c r="L6" s="174">
        <f>SUM(L7+L10)</f>
        <v>0</v>
      </c>
    </row>
    <row r="7" spans="1:12" ht="12" customHeight="1">
      <c r="A7" s="12"/>
      <c r="B7" s="13">
        <v>1010</v>
      </c>
      <c r="C7" s="67" t="s">
        <v>94</v>
      </c>
      <c r="D7" s="46">
        <v>0</v>
      </c>
      <c r="E7" s="171">
        <v>1077000</v>
      </c>
      <c r="F7" s="48">
        <v>7162391</v>
      </c>
      <c r="G7" s="49"/>
      <c r="H7" s="50"/>
      <c r="I7" s="50"/>
      <c r="J7" s="47"/>
      <c r="K7" s="46">
        <v>7162391</v>
      </c>
      <c r="L7" s="171"/>
    </row>
    <row r="8" spans="1:12" ht="12.75">
      <c r="A8" s="12"/>
      <c r="B8" s="13">
        <v>1012</v>
      </c>
      <c r="C8" s="67" t="s">
        <v>93</v>
      </c>
      <c r="D8" s="46">
        <v>22000</v>
      </c>
      <c r="E8" s="171"/>
      <c r="F8" s="48">
        <v>24000</v>
      </c>
      <c r="G8" s="49">
        <v>24000</v>
      </c>
      <c r="H8" s="50"/>
      <c r="I8" s="50"/>
      <c r="J8" s="47"/>
      <c r="K8" s="46"/>
      <c r="L8" s="171"/>
    </row>
    <row r="9" spans="1:12" ht="12.75">
      <c r="A9" s="12"/>
      <c r="B9" s="13">
        <v>1030</v>
      </c>
      <c r="C9" s="67" t="s">
        <v>136</v>
      </c>
      <c r="D9" s="46">
        <v>27124</v>
      </c>
      <c r="E9" s="171"/>
      <c r="F9" s="48">
        <v>22000</v>
      </c>
      <c r="G9" s="49">
        <v>22000</v>
      </c>
      <c r="H9" s="50"/>
      <c r="I9" s="50"/>
      <c r="J9" s="47"/>
      <c r="K9" s="46"/>
      <c r="L9" s="171"/>
    </row>
    <row r="10" spans="1:12" s="6" customFormat="1" ht="12.75">
      <c r="A10" s="12"/>
      <c r="B10" s="13">
        <v>1095</v>
      </c>
      <c r="C10" s="68" t="s">
        <v>3</v>
      </c>
      <c r="D10" s="46">
        <v>94326</v>
      </c>
      <c r="E10" s="171">
        <v>29700</v>
      </c>
      <c r="F10" s="48">
        <v>68800</v>
      </c>
      <c r="G10" s="49">
        <v>68800</v>
      </c>
      <c r="H10" s="50"/>
      <c r="I10" s="50"/>
      <c r="J10" s="47"/>
      <c r="K10" s="46"/>
      <c r="L10" s="171"/>
    </row>
    <row r="11" spans="1:14" s="9" customFormat="1" ht="13.5" customHeight="1">
      <c r="A11" s="10">
        <v>600</v>
      </c>
      <c r="B11" s="11"/>
      <c r="C11" s="69" t="s">
        <v>29</v>
      </c>
      <c r="D11" s="51">
        <f>SUM(D12:D14)</f>
        <v>2677960</v>
      </c>
      <c r="E11" s="170">
        <f>SUM(E12:E14)</f>
        <v>1759694</v>
      </c>
      <c r="F11" s="53">
        <f>SUM(F12+F14)</f>
        <v>5032522</v>
      </c>
      <c r="G11" s="54">
        <f>SUM(G12+G14)</f>
        <v>2020000</v>
      </c>
      <c r="H11" s="55">
        <f>SUM(H12+H14)</f>
        <v>50000</v>
      </c>
      <c r="I11" s="55"/>
      <c r="J11" s="52"/>
      <c r="K11" s="51">
        <f>SUM(K12+K14)</f>
        <v>2512522</v>
      </c>
      <c r="L11" s="170">
        <f>SUM(L12+L14)</f>
        <v>500000</v>
      </c>
      <c r="N11" s="9" t="s">
        <v>10</v>
      </c>
    </row>
    <row r="12" spans="1:12" ht="12.75">
      <c r="A12" s="12"/>
      <c r="B12" s="13">
        <v>60004</v>
      </c>
      <c r="C12" s="68" t="s">
        <v>43</v>
      </c>
      <c r="D12" s="46">
        <v>938499</v>
      </c>
      <c r="E12" s="171">
        <v>863000</v>
      </c>
      <c r="F12" s="48">
        <v>1020000</v>
      </c>
      <c r="G12" s="49">
        <v>520000</v>
      </c>
      <c r="H12" s="50"/>
      <c r="I12" s="50"/>
      <c r="J12" s="47"/>
      <c r="K12" s="46"/>
      <c r="L12" s="171">
        <v>500000</v>
      </c>
    </row>
    <row r="13" spans="1:12" ht="12.75">
      <c r="A13" s="12"/>
      <c r="B13" s="13">
        <v>60014</v>
      </c>
      <c r="C13" s="68" t="s">
        <v>137</v>
      </c>
      <c r="D13" s="46">
        <v>102356</v>
      </c>
      <c r="E13" s="171"/>
      <c r="F13" s="48"/>
      <c r="G13" s="49"/>
      <c r="H13" s="50"/>
      <c r="I13" s="50"/>
      <c r="J13" s="47"/>
      <c r="K13" s="46"/>
      <c r="L13" s="171" t="s">
        <v>10</v>
      </c>
    </row>
    <row r="14" spans="1:12" ht="14.25" customHeight="1">
      <c r="A14" s="12"/>
      <c r="B14" s="13">
        <v>60016</v>
      </c>
      <c r="C14" s="68" t="s">
        <v>16</v>
      </c>
      <c r="D14" s="46">
        <v>1637105</v>
      </c>
      <c r="E14" s="171">
        <v>896694</v>
      </c>
      <c r="F14" s="48">
        <v>4012522</v>
      </c>
      <c r="G14" s="49">
        <v>1500000</v>
      </c>
      <c r="H14" s="50">
        <v>50000</v>
      </c>
      <c r="I14" s="50"/>
      <c r="J14" s="47"/>
      <c r="K14" s="46">
        <v>2512522</v>
      </c>
      <c r="L14" s="171"/>
    </row>
    <row r="15" spans="1:12" s="9" customFormat="1" ht="12.75">
      <c r="A15" s="10">
        <v>700</v>
      </c>
      <c r="B15" s="11"/>
      <c r="C15" s="69" t="s">
        <v>4</v>
      </c>
      <c r="D15" s="51">
        <f>SUM(D16:D17)</f>
        <v>3296100</v>
      </c>
      <c r="E15" s="170">
        <f>SUM(E16:E17)</f>
        <v>25000</v>
      </c>
      <c r="F15" s="53">
        <f>SUM(F16:F17)</f>
        <v>2495400</v>
      </c>
      <c r="G15" s="54">
        <f>SUM(G16:G17)</f>
        <v>1855400</v>
      </c>
      <c r="H15" s="55"/>
      <c r="I15" s="55"/>
      <c r="J15" s="52"/>
      <c r="K15" s="51">
        <f>SUM(K16:K17)</f>
        <v>640000</v>
      </c>
      <c r="L15" s="170">
        <f>SUM(L16:L17)</f>
        <v>0</v>
      </c>
    </row>
    <row r="16" spans="1:12" ht="14.25" customHeight="1">
      <c r="A16" s="12"/>
      <c r="B16" s="13">
        <v>70005</v>
      </c>
      <c r="C16" s="67" t="s">
        <v>72</v>
      </c>
      <c r="D16" s="46">
        <v>87000</v>
      </c>
      <c r="E16" s="171">
        <v>25000</v>
      </c>
      <c r="F16" s="48">
        <v>1595000</v>
      </c>
      <c r="G16" s="49">
        <v>955000</v>
      </c>
      <c r="H16" s="50"/>
      <c r="I16" s="50"/>
      <c r="J16" s="47"/>
      <c r="K16" s="46">
        <f>100000+40000+500000</f>
        <v>640000</v>
      </c>
      <c r="L16" s="171"/>
    </row>
    <row r="17" spans="1:12" ht="13.5" customHeight="1">
      <c r="A17" s="12"/>
      <c r="B17" s="13">
        <v>70021</v>
      </c>
      <c r="C17" s="68" t="s">
        <v>119</v>
      </c>
      <c r="D17" s="46">
        <v>3209100</v>
      </c>
      <c r="E17" s="171"/>
      <c r="F17" s="48">
        <v>900400</v>
      </c>
      <c r="G17" s="49">
        <v>900400</v>
      </c>
      <c r="H17" s="50"/>
      <c r="I17" s="50"/>
      <c r="J17" s="47"/>
      <c r="K17" s="46"/>
      <c r="L17" s="171"/>
    </row>
    <row r="18" spans="1:12" s="9" customFormat="1" ht="12.75">
      <c r="A18" s="10">
        <v>710</v>
      </c>
      <c r="B18" s="11"/>
      <c r="C18" s="69" t="s">
        <v>44</v>
      </c>
      <c r="D18" s="51">
        <f aca="true" t="shared" si="0" ref="D18:K18">SUM(D19:D20)</f>
        <v>99758</v>
      </c>
      <c r="E18" s="170">
        <f t="shared" si="0"/>
        <v>0</v>
      </c>
      <c r="F18" s="53">
        <f t="shared" si="0"/>
        <v>353500</v>
      </c>
      <c r="G18" s="54">
        <f>SUM(G19:G20)</f>
        <v>353500</v>
      </c>
      <c r="H18" s="55"/>
      <c r="I18" s="55"/>
      <c r="J18" s="52"/>
      <c r="K18" s="51">
        <f t="shared" si="0"/>
        <v>0</v>
      </c>
      <c r="L18" s="170"/>
    </row>
    <row r="19" spans="1:12" s="8" customFormat="1" ht="15" customHeight="1">
      <c r="A19" s="12"/>
      <c r="B19" s="13">
        <v>71004</v>
      </c>
      <c r="C19" s="67" t="s">
        <v>95</v>
      </c>
      <c r="D19" s="46">
        <v>89758</v>
      </c>
      <c r="E19" s="171">
        <f>SUM(E20,E29)</f>
        <v>0</v>
      </c>
      <c r="F19" s="48">
        <v>352500</v>
      </c>
      <c r="G19" s="49">
        <v>352500</v>
      </c>
      <c r="H19" s="50"/>
      <c r="I19" s="50"/>
      <c r="J19" s="47"/>
      <c r="K19" s="46"/>
      <c r="L19" s="172"/>
    </row>
    <row r="20" spans="1:12" ht="15.75" customHeight="1">
      <c r="A20" s="12"/>
      <c r="B20" s="13">
        <v>71035</v>
      </c>
      <c r="C20" s="68" t="s">
        <v>128</v>
      </c>
      <c r="D20" s="46">
        <v>10000</v>
      </c>
      <c r="E20" s="171">
        <v>0</v>
      </c>
      <c r="F20" s="48">
        <v>1000</v>
      </c>
      <c r="G20" s="49">
        <v>1000</v>
      </c>
      <c r="H20" s="50"/>
      <c r="I20" s="50"/>
      <c r="J20" s="47"/>
      <c r="K20" s="46"/>
      <c r="L20" s="171"/>
    </row>
    <row r="21" spans="1:12" s="9" customFormat="1" ht="12.75">
      <c r="A21" s="10">
        <v>750</v>
      </c>
      <c r="B21" s="11"/>
      <c r="C21" s="69" t="s">
        <v>31</v>
      </c>
      <c r="D21" s="51">
        <f>SUM(D22:D25)</f>
        <v>5006361</v>
      </c>
      <c r="E21" s="53">
        <f>SUM(E22:E25)</f>
        <v>122650</v>
      </c>
      <c r="F21" s="53">
        <f>SUM(F22:F25)</f>
        <v>5640354</v>
      </c>
      <c r="G21" s="54">
        <f>SUM(G22:G25)</f>
        <v>5120354</v>
      </c>
      <c r="H21" s="55">
        <f>SUM(H22:H25)</f>
        <v>3512600</v>
      </c>
      <c r="I21" s="55"/>
      <c r="J21" s="169">
        <f>SUM(J22:J25)</f>
        <v>0</v>
      </c>
      <c r="K21" s="51">
        <f>SUM(K22+K23+K24+K25)</f>
        <v>520000</v>
      </c>
      <c r="L21" s="170"/>
    </row>
    <row r="22" spans="1:12" ht="13.5" customHeight="1">
      <c r="A22" s="12"/>
      <c r="B22" s="13">
        <v>75011</v>
      </c>
      <c r="C22" s="67" t="s">
        <v>75</v>
      </c>
      <c r="D22" s="46">
        <v>341317</v>
      </c>
      <c r="E22" s="171"/>
      <c r="F22" s="48">
        <v>340000</v>
      </c>
      <c r="G22" s="49">
        <v>340000</v>
      </c>
      <c r="H22" s="50">
        <v>309800</v>
      </c>
      <c r="I22" s="50"/>
      <c r="J22" s="47"/>
      <c r="K22" s="46"/>
      <c r="L22" s="171"/>
    </row>
    <row r="23" spans="1:12" ht="22.5">
      <c r="A23" s="12"/>
      <c r="B23" s="13">
        <v>75022</v>
      </c>
      <c r="C23" s="67" t="s">
        <v>45</v>
      </c>
      <c r="D23" s="46">
        <v>235000</v>
      </c>
      <c r="E23" s="171">
        <v>0</v>
      </c>
      <c r="F23" s="48">
        <v>235000</v>
      </c>
      <c r="G23" s="49">
        <v>235000</v>
      </c>
      <c r="H23" s="50" t="s">
        <v>10</v>
      </c>
      <c r="I23" s="50"/>
      <c r="J23" s="47"/>
      <c r="K23" s="46"/>
      <c r="L23" s="171"/>
    </row>
    <row r="24" spans="1:12" ht="22.5">
      <c r="A24" s="12"/>
      <c r="B24" s="13">
        <v>75023</v>
      </c>
      <c r="C24" s="67" t="s">
        <v>32</v>
      </c>
      <c r="D24" s="46">
        <v>4121286</v>
      </c>
      <c r="E24" s="171">
        <v>122650</v>
      </c>
      <c r="F24" s="48">
        <v>4815354</v>
      </c>
      <c r="G24" s="49">
        <v>4295354</v>
      </c>
      <c r="H24" s="50">
        <v>3202800</v>
      </c>
      <c r="I24" s="50"/>
      <c r="J24" s="47"/>
      <c r="K24" s="46">
        <v>520000</v>
      </c>
      <c r="L24" s="171"/>
    </row>
    <row r="25" spans="1:12" ht="13.5" customHeight="1">
      <c r="A25" s="12"/>
      <c r="B25" s="13">
        <v>75095</v>
      </c>
      <c r="C25" s="68" t="s">
        <v>76</v>
      </c>
      <c r="D25" s="46">
        <v>308758</v>
      </c>
      <c r="E25" s="171"/>
      <c r="F25" s="48">
        <v>250000</v>
      </c>
      <c r="G25" s="49">
        <v>250000</v>
      </c>
      <c r="H25" s="50" t="s">
        <v>10</v>
      </c>
      <c r="I25" s="50"/>
      <c r="J25" s="47"/>
      <c r="K25" s="46"/>
      <c r="L25" s="171"/>
    </row>
    <row r="26" spans="1:12" s="9" customFormat="1" ht="50.25" customHeight="1">
      <c r="A26" s="10">
        <v>751</v>
      </c>
      <c r="B26" s="11"/>
      <c r="C26" s="70" t="s">
        <v>46</v>
      </c>
      <c r="D26" s="51">
        <f>+D27+D28</f>
        <v>82959</v>
      </c>
      <c r="E26" s="170">
        <f aca="true" t="shared" si="1" ref="E26:K26">+E27</f>
        <v>0</v>
      </c>
      <c r="F26" s="53">
        <f t="shared" si="1"/>
        <v>5586</v>
      </c>
      <c r="G26" s="54">
        <f t="shared" si="1"/>
        <v>5586</v>
      </c>
      <c r="H26" s="55"/>
      <c r="I26" s="55"/>
      <c r="J26" s="52"/>
      <c r="K26" s="51">
        <f t="shared" si="1"/>
        <v>0</v>
      </c>
      <c r="L26" s="170"/>
    </row>
    <row r="27" spans="1:12" ht="27.75" customHeight="1">
      <c r="A27" s="12"/>
      <c r="B27" s="13">
        <v>75101</v>
      </c>
      <c r="C27" s="71" t="s">
        <v>92</v>
      </c>
      <c r="D27" s="46">
        <v>5175</v>
      </c>
      <c r="E27" s="171"/>
      <c r="F27" s="48">
        <v>5586</v>
      </c>
      <c r="G27" s="49">
        <v>5586</v>
      </c>
      <c r="H27" s="50"/>
      <c r="I27" s="50"/>
      <c r="J27" s="47"/>
      <c r="K27" s="46"/>
      <c r="L27" s="171"/>
    </row>
    <row r="28" spans="1:12" ht="13.5" customHeight="1">
      <c r="A28" s="12"/>
      <c r="B28" s="13">
        <v>75110</v>
      </c>
      <c r="C28" s="67" t="s">
        <v>147</v>
      </c>
      <c r="D28" s="46">
        <v>77784</v>
      </c>
      <c r="E28" s="171"/>
      <c r="F28" s="48"/>
      <c r="G28" s="49"/>
      <c r="H28" s="50"/>
      <c r="I28" s="50"/>
      <c r="J28" s="47"/>
      <c r="K28" s="46"/>
      <c r="L28" s="171"/>
    </row>
    <row r="29" spans="1:12" s="9" customFormat="1" ht="22.5">
      <c r="A29" s="10">
        <v>754</v>
      </c>
      <c r="B29" s="11"/>
      <c r="C29" s="70" t="s">
        <v>47</v>
      </c>
      <c r="D29" s="51">
        <f>SUM(D30:D34)</f>
        <v>588443</v>
      </c>
      <c r="E29" s="170">
        <f>SUM(E31+E32+E33)</f>
        <v>0</v>
      </c>
      <c r="F29" s="53">
        <f>SUM(F30:F34)</f>
        <v>566000</v>
      </c>
      <c r="G29" s="53">
        <f>SUM(G30:G34)</f>
        <v>566000</v>
      </c>
      <c r="H29" s="53">
        <f>SUM(H30:H34)</f>
        <v>302500</v>
      </c>
      <c r="I29" s="55"/>
      <c r="J29" s="52"/>
      <c r="K29" s="51">
        <f>SUM(K31+K32+K33)</f>
        <v>0</v>
      </c>
      <c r="L29" s="170"/>
    </row>
    <row r="30" spans="1:12" s="9" customFormat="1" ht="12.75">
      <c r="A30" s="10"/>
      <c r="B30" s="37">
        <v>75405</v>
      </c>
      <c r="C30" s="154" t="s">
        <v>163</v>
      </c>
      <c r="D30" s="155">
        <v>10000</v>
      </c>
      <c r="E30" s="177"/>
      <c r="F30" s="156"/>
      <c r="G30" s="54"/>
      <c r="H30" s="55"/>
      <c r="I30" s="55"/>
      <c r="J30" s="52"/>
      <c r="K30" s="51"/>
      <c r="L30" s="170"/>
    </row>
    <row r="31" spans="1:12" s="6" customFormat="1" ht="12.75">
      <c r="A31" s="12"/>
      <c r="B31" s="13">
        <v>75412</v>
      </c>
      <c r="C31" s="68" t="s">
        <v>17</v>
      </c>
      <c r="D31" s="46">
        <v>212583</v>
      </c>
      <c r="E31" s="171"/>
      <c r="F31" s="48">
        <v>205000</v>
      </c>
      <c r="G31" s="49">
        <v>205000</v>
      </c>
      <c r="H31" s="50"/>
      <c r="I31" s="50"/>
      <c r="J31" s="47"/>
      <c r="K31" s="46"/>
      <c r="L31" s="171"/>
    </row>
    <row r="32" spans="1:12" ht="12.75">
      <c r="A32" s="12"/>
      <c r="B32" s="13">
        <v>75414</v>
      </c>
      <c r="C32" s="68" t="s">
        <v>11</v>
      </c>
      <c r="D32" s="46">
        <v>2800</v>
      </c>
      <c r="E32" s="171"/>
      <c r="F32" s="48">
        <v>1000</v>
      </c>
      <c r="G32" s="49">
        <v>1000</v>
      </c>
      <c r="H32" s="50"/>
      <c r="I32" s="50"/>
      <c r="J32" s="47"/>
      <c r="K32" s="46"/>
      <c r="L32" s="171"/>
    </row>
    <row r="33" spans="1:12" ht="12.75">
      <c r="A33" s="12"/>
      <c r="B33" s="13">
        <v>75416</v>
      </c>
      <c r="C33" s="68" t="s">
        <v>107</v>
      </c>
      <c r="D33" s="46">
        <v>362860</v>
      </c>
      <c r="E33" s="171"/>
      <c r="F33" s="48">
        <v>360000</v>
      </c>
      <c r="G33" s="49">
        <v>360000</v>
      </c>
      <c r="H33" s="50">
        <v>302500</v>
      </c>
      <c r="I33" s="50"/>
      <c r="J33" s="47"/>
      <c r="K33" s="46"/>
      <c r="L33" s="171"/>
    </row>
    <row r="34" spans="1:12" ht="12.75">
      <c r="A34" s="12"/>
      <c r="B34" s="13">
        <v>75495</v>
      </c>
      <c r="C34" s="68" t="s">
        <v>3</v>
      </c>
      <c r="D34" s="46">
        <v>200</v>
      </c>
      <c r="E34" s="171"/>
      <c r="F34" s="48"/>
      <c r="G34" s="49"/>
      <c r="H34" s="50"/>
      <c r="I34" s="49"/>
      <c r="J34" s="47"/>
      <c r="K34" s="46"/>
      <c r="L34" s="171"/>
    </row>
    <row r="35" spans="1:12" s="6" customFormat="1" ht="58.5" customHeight="1">
      <c r="A35" s="157">
        <v>756</v>
      </c>
      <c r="B35" s="13"/>
      <c r="C35" s="70" t="s">
        <v>151</v>
      </c>
      <c r="D35" s="160">
        <f>SUM(D36)</f>
        <v>120000</v>
      </c>
      <c r="E35" s="172"/>
      <c r="F35" s="168">
        <f>SUM(F36)</f>
        <v>120000</v>
      </c>
      <c r="G35" s="167">
        <f>SUM(G36)</f>
        <v>120000</v>
      </c>
      <c r="H35" s="50"/>
      <c r="I35" s="50"/>
      <c r="J35" s="47"/>
      <c r="K35" s="46"/>
      <c r="L35" s="171"/>
    </row>
    <row r="36" spans="1:12" s="6" customFormat="1" ht="23.25" customHeight="1">
      <c r="A36" s="12"/>
      <c r="B36" s="13">
        <v>75647</v>
      </c>
      <c r="C36" s="175" t="s">
        <v>124</v>
      </c>
      <c r="D36" s="46">
        <v>120000</v>
      </c>
      <c r="E36" s="171"/>
      <c r="F36" s="48">
        <v>120000</v>
      </c>
      <c r="G36" s="49">
        <v>120000</v>
      </c>
      <c r="H36" s="50"/>
      <c r="I36" s="50"/>
      <c r="J36" s="47"/>
      <c r="K36" s="46"/>
      <c r="L36" s="171"/>
    </row>
    <row r="37" spans="1:12" s="9" customFormat="1" ht="12.75">
      <c r="A37" s="10">
        <v>757</v>
      </c>
      <c r="B37" s="11"/>
      <c r="C37" s="69" t="s">
        <v>48</v>
      </c>
      <c r="D37" s="51">
        <f>+D38</f>
        <v>115000</v>
      </c>
      <c r="E37" s="53">
        <v>0</v>
      </c>
      <c r="F37" s="53">
        <f>SUM(F38:F39)</f>
        <v>175500</v>
      </c>
      <c r="G37" s="53">
        <f>SUM(G38:G39)</f>
        <v>175500</v>
      </c>
      <c r="H37" s="55"/>
      <c r="I37" s="53">
        <f>SUM(I38:I39)</f>
        <v>175500</v>
      </c>
      <c r="J37" s="52"/>
      <c r="K37" s="51">
        <f>+K38</f>
        <v>0</v>
      </c>
      <c r="L37" s="170"/>
    </row>
    <row r="38" spans="1:12" s="6" customFormat="1" ht="33.75" customHeight="1">
      <c r="A38" s="12"/>
      <c r="B38" s="13">
        <v>75702</v>
      </c>
      <c r="C38" s="72" t="s">
        <v>49</v>
      </c>
      <c r="D38" s="46">
        <v>115000</v>
      </c>
      <c r="E38" s="171" t="s">
        <v>10</v>
      </c>
      <c r="F38" s="48">
        <v>50000</v>
      </c>
      <c r="G38" s="49">
        <v>50000</v>
      </c>
      <c r="H38" s="50"/>
      <c r="I38" s="50">
        <v>50000</v>
      </c>
      <c r="J38" s="47"/>
      <c r="K38" s="46"/>
      <c r="L38" s="171"/>
    </row>
    <row r="39" spans="1:12" s="6" customFormat="1" ht="33" customHeight="1">
      <c r="A39" s="12"/>
      <c r="B39" s="13">
        <v>75704</v>
      </c>
      <c r="C39" s="72" t="s">
        <v>173</v>
      </c>
      <c r="D39" s="46"/>
      <c r="E39" s="171"/>
      <c r="F39" s="48">
        <v>125500</v>
      </c>
      <c r="G39" s="49">
        <v>125500</v>
      </c>
      <c r="H39" s="50"/>
      <c r="I39" s="50">
        <v>125500</v>
      </c>
      <c r="J39" s="47"/>
      <c r="K39" s="46"/>
      <c r="L39" s="171"/>
    </row>
    <row r="40" spans="1:12" s="9" customFormat="1" ht="12.75">
      <c r="A40" s="10">
        <v>758</v>
      </c>
      <c r="B40" s="11"/>
      <c r="C40" s="69" t="s">
        <v>12</v>
      </c>
      <c r="D40" s="51">
        <f>+D41+D42</f>
        <v>29443</v>
      </c>
      <c r="E40" s="170">
        <f>+E41+E42</f>
        <v>0</v>
      </c>
      <c r="F40" s="53">
        <f>+F41+F42</f>
        <v>100000</v>
      </c>
      <c r="G40" s="54">
        <f>+G41+G42</f>
        <v>100000</v>
      </c>
      <c r="H40" s="55"/>
      <c r="I40" s="55"/>
      <c r="J40" s="52"/>
      <c r="K40" s="51">
        <f>+K41+K42</f>
        <v>0</v>
      </c>
      <c r="L40" s="170"/>
    </row>
    <row r="41" spans="1:12" ht="20.25" customHeight="1">
      <c r="A41" s="12"/>
      <c r="B41" s="13">
        <v>75809</v>
      </c>
      <c r="C41" s="67" t="s">
        <v>96</v>
      </c>
      <c r="D41" s="46">
        <v>20000</v>
      </c>
      <c r="E41" s="171">
        <v>0</v>
      </c>
      <c r="F41" s="48">
        <f>SUM(G41+K41)</f>
        <v>0</v>
      </c>
      <c r="G41" s="49">
        <v>0</v>
      </c>
      <c r="H41" s="50"/>
      <c r="I41" s="50"/>
      <c r="J41" s="47"/>
      <c r="K41" s="46">
        <v>0</v>
      </c>
      <c r="L41" s="171"/>
    </row>
    <row r="42" spans="1:12" ht="12.75">
      <c r="A42" s="12"/>
      <c r="B42" s="13">
        <v>75818</v>
      </c>
      <c r="C42" s="68" t="s">
        <v>50</v>
      </c>
      <c r="D42" s="46">
        <v>9443</v>
      </c>
      <c r="E42" s="171"/>
      <c r="F42" s="48">
        <v>100000</v>
      </c>
      <c r="G42" s="49">
        <v>100000</v>
      </c>
      <c r="H42" s="50"/>
      <c r="I42" s="50"/>
      <c r="J42" s="47"/>
      <c r="K42" s="46"/>
      <c r="L42" s="171"/>
    </row>
    <row r="43" spans="1:12" s="9" customFormat="1" ht="13.5" customHeight="1">
      <c r="A43" s="10">
        <v>801</v>
      </c>
      <c r="B43" s="11"/>
      <c r="C43" s="69" t="s">
        <v>51</v>
      </c>
      <c r="D43" s="51">
        <f>SUM(D44:D51)</f>
        <v>20769301</v>
      </c>
      <c r="E43" s="170">
        <f>SUM(E44:E51)</f>
        <v>1203385</v>
      </c>
      <c r="F43" s="53">
        <f>SUM(F44:F51)</f>
        <v>21752593</v>
      </c>
      <c r="G43" s="54">
        <f>SUM(G44:G51)</f>
        <v>20639593</v>
      </c>
      <c r="H43" s="55">
        <f>SUM(H44:H51)</f>
        <v>17041906</v>
      </c>
      <c r="I43" s="55"/>
      <c r="J43" s="52">
        <f>SUM(J44:J51)</f>
        <v>249900</v>
      </c>
      <c r="K43" s="51">
        <f>+K44+K45+K46+K48+K49+K51</f>
        <v>1113000</v>
      </c>
      <c r="L43" s="170"/>
    </row>
    <row r="44" spans="1:12" ht="13.5" customHeight="1">
      <c r="A44" s="12"/>
      <c r="B44" s="13">
        <v>80101</v>
      </c>
      <c r="C44" s="68" t="s">
        <v>36</v>
      </c>
      <c r="D44" s="46">
        <v>11161174</v>
      </c>
      <c r="E44" s="171">
        <v>433950</v>
      </c>
      <c r="F44" s="48">
        <v>10525324</v>
      </c>
      <c r="G44" s="49">
        <v>10505324</v>
      </c>
      <c r="H44" s="50">
        <v>8451044</v>
      </c>
      <c r="I44" s="50"/>
      <c r="J44" s="47">
        <v>127500</v>
      </c>
      <c r="K44" s="46">
        <v>20000</v>
      </c>
      <c r="L44" s="171"/>
    </row>
    <row r="45" spans="1:12" ht="12.75" customHeight="1">
      <c r="A45" s="12"/>
      <c r="B45" s="13">
        <v>80104</v>
      </c>
      <c r="C45" s="67" t="s">
        <v>116</v>
      </c>
      <c r="D45" s="46">
        <v>2630622</v>
      </c>
      <c r="E45" s="171"/>
      <c r="F45" s="48">
        <v>2535599</v>
      </c>
      <c r="G45" s="49">
        <v>2535599</v>
      </c>
      <c r="H45" s="50">
        <v>2276682</v>
      </c>
      <c r="I45" s="50" t="s">
        <v>10</v>
      </c>
      <c r="J45" s="47"/>
      <c r="K45" s="46"/>
      <c r="L45" s="171"/>
    </row>
    <row r="46" spans="1:12" ht="13.5" customHeight="1">
      <c r="A46" s="12"/>
      <c r="B46" s="13">
        <v>80110</v>
      </c>
      <c r="C46" s="68" t="s">
        <v>6</v>
      </c>
      <c r="D46" s="46">
        <v>5352480</v>
      </c>
      <c r="E46" s="171">
        <v>765800</v>
      </c>
      <c r="F46" s="48">
        <v>7148080</v>
      </c>
      <c r="G46" s="49">
        <v>6055080</v>
      </c>
      <c r="H46" s="50">
        <v>4972540</v>
      </c>
      <c r="I46" s="50"/>
      <c r="J46" s="47">
        <v>122400</v>
      </c>
      <c r="K46" s="46">
        <v>1093000</v>
      </c>
      <c r="L46" s="171"/>
    </row>
    <row r="47" spans="1:12" ht="12.75" customHeight="1">
      <c r="A47" s="12"/>
      <c r="B47" s="13">
        <v>80114</v>
      </c>
      <c r="C47" s="68" t="s">
        <v>120</v>
      </c>
      <c r="D47" s="46">
        <v>228865</v>
      </c>
      <c r="E47" s="171">
        <v>3635</v>
      </c>
      <c r="F47" s="48">
        <v>235000</v>
      </c>
      <c r="G47" s="49">
        <v>235000</v>
      </c>
      <c r="H47" s="50">
        <v>212800</v>
      </c>
      <c r="I47" s="50"/>
      <c r="J47" s="47"/>
      <c r="K47" s="46"/>
      <c r="L47" s="171"/>
    </row>
    <row r="48" spans="1:12" ht="12.75">
      <c r="A48" s="12"/>
      <c r="B48" s="13">
        <v>80120</v>
      </c>
      <c r="C48" s="68" t="s">
        <v>37</v>
      </c>
      <c r="D48" s="46">
        <v>824700</v>
      </c>
      <c r="E48" s="171"/>
      <c r="F48" s="48">
        <v>961190</v>
      </c>
      <c r="G48" s="49">
        <v>961190</v>
      </c>
      <c r="H48" s="50">
        <v>877070</v>
      </c>
      <c r="I48" s="50"/>
      <c r="J48" s="47"/>
      <c r="K48" s="46"/>
      <c r="L48" s="171"/>
    </row>
    <row r="49" spans="1:12" s="6" customFormat="1" ht="12.75">
      <c r="A49" s="12"/>
      <c r="B49" s="13">
        <v>80130</v>
      </c>
      <c r="C49" s="68" t="s">
        <v>125</v>
      </c>
      <c r="D49" s="46">
        <v>439784</v>
      </c>
      <c r="E49" s="171" t="s">
        <v>10</v>
      </c>
      <c r="F49" s="48">
        <v>347400</v>
      </c>
      <c r="G49" s="49">
        <v>347400</v>
      </c>
      <c r="H49" s="50">
        <v>251770</v>
      </c>
      <c r="I49" s="50"/>
      <c r="J49" s="47"/>
      <c r="K49" s="46"/>
      <c r="L49" s="171"/>
    </row>
    <row r="50" spans="1:12" s="6" customFormat="1" ht="12.75">
      <c r="A50" s="12"/>
      <c r="B50" s="13">
        <v>80146</v>
      </c>
      <c r="C50" s="68" t="s">
        <v>164</v>
      </c>
      <c r="D50" s="46">
        <f>17252+1749</f>
        <v>19001</v>
      </c>
      <c r="E50" s="171"/>
      <c r="F50" s="48"/>
      <c r="G50" s="49"/>
      <c r="H50" s="50"/>
      <c r="I50" s="50"/>
      <c r="J50" s="47"/>
      <c r="K50" s="46"/>
      <c r="L50" s="171"/>
    </row>
    <row r="51" spans="1:12" s="6" customFormat="1" ht="14.25" customHeight="1">
      <c r="A51" s="12"/>
      <c r="B51" s="13">
        <v>80195</v>
      </c>
      <c r="C51" s="68" t="s">
        <v>3</v>
      </c>
      <c r="D51" s="46">
        <f>100553+12122</f>
        <v>112675</v>
      </c>
      <c r="E51" s="171"/>
      <c r="F51" s="48"/>
      <c r="G51" s="49"/>
      <c r="H51" s="50"/>
      <c r="I51" s="50"/>
      <c r="J51" s="47"/>
      <c r="K51" s="46"/>
      <c r="L51" s="171"/>
    </row>
    <row r="52" spans="1:12" s="9" customFormat="1" ht="13.5" customHeight="1">
      <c r="A52" s="10">
        <v>851</v>
      </c>
      <c r="B52" s="11"/>
      <c r="C52" s="69" t="s">
        <v>7</v>
      </c>
      <c r="D52" s="51">
        <f>+D53</f>
        <v>413163</v>
      </c>
      <c r="E52" s="170">
        <f aca="true" t="shared" si="2" ref="E52:K52">+E53</f>
        <v>0</v>
      </c>
      <c r="F52" s="53">
        <f t="shared" si="2"/>
        <v>400000</v>
      </c>
      <c r="G52" s="54">
        <f>+G53</f>
        <v>400000</v>
      </c>
      <c r="H52" s="55"/>
      <c r="I52" s="55"/>
      <c r="J52" s="52">
        <f>+J53</f>
        <v>80000</v>
      </c>
      <c r="K52" s="51">
        <f t="shared" si="2"/>
        <v>0</v>
      </c>
      <c r="L52" s="170"/>
    </row>
    <row r="53" spans="1:12" s="6" customFormat="1" ht="12.75">
      <c r="A53" s="12"/>
      <c r="B53" s="13">
        <v>85154</v>
      </c>
      <c r="C53" s="68" t="s">
        <v>19</v>
      </c>
      <c r="D53" s="46">
        <v>413163</v>
      </c>
      <c r="E53" s="171"/>
      <c r="F53" s="48">
        <v>400000</v>
      </c>
      <c r="G53" s="49">
        <v>400000</v>
      </c>
      <c r="H53" s="50"/>
      <c r="I53" s="50"/>
      <c r="J53" s="47">
        <v>80000</v>
      </c>
      <c r="K53" s="46"/>
      <c r="L53" s="171"/>
    </row>
    <row r="54" spans="1:12" s="9" customFormat="1" ht="14.25" customHeight="1">
      <c r="A54" s="10">
        <v>852</v>
      </c>
      <c r="B54" s="11"/>
      <c r="C54" s="69" t="s">
        <v>150</v>
      </c>
      <c r="D54" s="51">
        <f>SUM(D55:D61)</f>
        <v>5738234</v>
      </c>
      <c r="E54" s="170">
        <f>SUM(E55:E63)</f>
        <v>4749</v>
      </c>
      <c r="F54" s="53">
        <f>SUM(F55:F61)</f>
        <v>4250266</v>
      </c>
      <c r="G54" s="54">
        <f>SUM(G55:G61)</f>
        <v>4250266</v>
      </c>
      <c r="H54" s="55">
        <f>SUM(H55:H61)</f>
        <v>1050363</v>
      </c>
      <c r="I54" s="55"/>
      <c r="J54" s="52" t="s">
        <v>10</v>
      </c>
      <c r="K54" s="51">
        <f>SUM(K55:K63)</f>
        <v>0</v>
      </c>
      <c r="L54" s="170"/>
    </row>
    <row r="55" spans="1:12" s="6" customFormat="1" ht="12.75">
      <c r="A55" s="12"/>
      <c r="B55" s="13">
        <v>85203</v>
      </c>
      <c r="C55" s="68" t="s">
        <v>138</v>
      </c>
      <c r="D55" s="46">
        <v>315400</v>
      </c>
      <c r="E55" s="171"/>
      <c r="F55" s="48">
        <v>322000</v>
      </c>
      <c r="G55" s="49">
        <v>322000</v>
      </c>
      <c r="H55" s="50">
        <v>253500</v>
      </c>
      <c r="I55" s="50"/>
      <c r="J55" s="47"/>
      <c r="K55" s="46"/>
      <c r="L55" s="171"/>
    </row>
    <row r="56" spans="1:12" ht="23.25" customHeight="1">
      <c r="A56" s="12"/>
      <c r="B56" s="13">
        <v>85213</v>
      </c>
      <c r="C56" s="67" t="s">
        <v>121</v>
      </c>
      <c r="D56" s="46">
        <v>77800</v>
      </c>
      <c r="E56" s="171"/>
      <c r="F56" s="48">
        <v>70920</v>
      </c>
      <c r="G56" s="49">
        <v>70920</v>
      </c>
      <c r="H56" s="50"/>
      <c r="I56" s="50"/>
      <c r="J56" s="47"/>
      <c r="K56" s="46"/>
      <c r="L56" s="171"/>
    </row>
    <row r="57" spans="1:12" s="6" customFormat="1" ht="21.75" customHeight="1">
      <c r="A57" s="12"/>
      <c r="B57" s="13">
        <v>85214</v>
      </c>
      <c r="C57" s="67" t="s">
        <v>123</v>
      </c>
      <c r="D57" s="46">
        <v>2621604</v>
      </c>
      <c r="E57" s="171">
        <v>0</v>
      </c>
      <c r="F57" s="48">
        <v>1478466</v>
      </c>
      <c r="G57" s="49">
        <v>1478466</v>
      </c>
      <c r="H57" s="50"/>
      <c r="I57" s="50"/>
      <c r="J57" s="47"/>
      <c r="K57" s="46"/>
      <c r="L57" s="171"/>
    </row>
    <row r="58" spans="1:12" ht="12.75">
      <c r="A58" s="12"/>
      <c r="B58" s="13">
        <v>85215</v>
      </c>
      <c r="C58" s="68" t="s">
        <v>9</v>
      </c>
      <c r="D58" s="46">
        <v>1125492</v>
      </c>
      <c r="E58" s="171"/>
      <c r="F58" s="48">
        <v>900000</v>
      </c>
      <c r="G58" s="49">
        <v>900000</v>
      </c>
      <c r="H58" s="50"/>
      <c r="I58" s="50"/>
      <c r="J58" s="47"/>
      <c r="K58" s="46"/>
      <c r="L58" s="171"/>
    </row>
    <row r="59" spans="1:12" ht="21" customHeight="1">
      <c r="A59" s="12"/>
      <c r="B59" s="13">
        <v>85216</v>
      </c>
      <c r="C59" s="67" t="s">
        <v>52</v>
      </c>
      <c r="D59" s="46">
        <v>119980</v>
      </c>
      <c r="E59" s="171"/>
      <c r="F59" s="48">
        <v>122980</v>
      </c>
      <c r="G59" s="49">
        <v>122980</v>
      </c>
      <c r="H59" s="50"/>
      <c r="I59" s="50"/>
      <c r="J59" s="47"/>
      <c r="K59" s="46"/>
      <c r="L59" s="171"/>
    </row>
    <row r="60" spans="1:12" ht="12" customHeight="1">
      <c r="A60" s="12"/>
      <c r="B60" s="13">
        <v>85219</v>
      </c>
      <c r="C60" s="68" t="s">
        <v>38</v>
      </c>
      <c r="D60" s="46">
        <v>842289</v>
      </c>
      <c r="E60" s="171">
        <v>4749</v>
      </c>
      <c r="F60" s="48">
        <v>855600</v>
      </c>
      <c r="G60" s="49">
        <v>855600</v>
      </c>
      <c r="H60" s="50">
        <v>796863</v>
      </c>
      <c r="I60" s="50"/>
      <c r="J60" s="47"/>
      <c r="K60" s="46"/>
      <c r="L60" s="171"/>
    </row>
    <row r="61" spans="1:12" ht="12.75" customHeight="1">
      <c r="A61" s="12"/>
      <c r="B61" s="13">
        <v>85295</v>
      </c>
      <c r="C61" s="158" t="s">
        <v>3</v>
      </c>
      <c r="D61" s="46">
        <v>635669</v>
      </c>
      <c r="E61" s="171"/>
      <c r="F61" s="48">
        <v>500300</v>
      </c>
      <c r="G61" s="49">
        <v>500300</v>
      </c>
      <c r="H61" s="50"/>
      <c r="I61" s="50"/>
      <c r="J61" s="47"/>
      <c r="K61" s="46"/>
      <c r="L61" s="171"/>
    </row>
    <row r="62" spans="1:12" ht="23.25" customHeight="1">
      <c r="A62" s="157">
        <v>853</v>
      </c>
      <c r="B62" s="13"/>
      <c r="C62" s="70" t="s">
        <v>165</v>
      </c>
      <c r="D62" s="160">
        <f>SUM(D63)</f>
        <v>108415</v>
      </c>
      <c r="E62" s="171"/>
      <c r="F62" s="168">
        <f>SUM(F63)</f>
        <v>108300</v>
      </c>
      <c r="G62" s="166">
        <f>SUM(G63)</f>
        <v>108300</v>
      </c>
      <c r="H62" s="75">
        <f>SUM(H63)</f>
        <v>96746</v>
      </c>
      <c r="I62" s="50"/>
      <c r="J62" s="47"/>
      <c r="K62" s="46"/>
      <c r="L62" s="171"/>
    </row>
    <row r="63" spans="1:12" ht="13.5" customHeight="1">
      <c r="A63" s="12"/>
      <c r="B63" s="13">
        <v>85305</v>
      </c>
      <c r="C63" s="159" t="s">
        <v>8</v>
      </c>
      <c r="D63" s="46">
        <v>108415</v>
      </c>
      <c r="E63" s="171"/>
      <c r="F63" s="48">
        <v>108300</v>
      </c>
      <c r="G63" s="49">
        <v>108300</v>
      </c>
      <c r="H63" s="50">
        <v>96746</v>
      </c>
      <c r="I63" s="50"/>
      <c r="J63" s="47"/>
      <c r="K63" s="46"/>
      <c r="L63" s="171"/>
    </row>
    <row r="64" spans="1:12" s="9" customFormat="1" ht="22.5">
      <c r="A64" s="10">
        <v>854</v>
      </c>
      <c r="B64" s="11"/>
      <c r="C64" s="70" t="s">
        <v>53</v>
      </c>
      <c r="D64" s="51">
        <f>SUM(D65:D65)</f>
        <v>7016</v>
      </c>
      <c r="E64" s="170"/>
      <c r="F64" s="53"/>
      <c r="G64" s="54"/>
      <c r="H64" s="55"/>
      <c r="I64" s="55"/>
      <c r="J64" s="52"/>
      <c r="K64" s="51"/>
      <c r="L64" s="170"/>
    </row>
    <row r="65" spans="1:12" ht="12.75">
      <c r="A65" s="12"/>
      <c r="B65" s="13">
        <v>85415</v>
      </c>
      <c r="C65" s="68" t="s">
        <v>78</v>
      </c>
      <c r="D65" s="46">
        <v>7016</v>
      </c>
      <c r="E65" s="171"/>
      <c r="F65" s="48"/>
      <c r="G65" s="49"/>
      <c r="H65" s="50"/>
      <c r="I65" s="50"/>
      <c r="J65" s="47"/>
      <c r="K65" s="46"/>
      <c r="L65" s="171"/>
    </row>
    <row r="66" spans="1:12" s="9" customFormat="1" ht="22.5">
      <c r="A66" s="10">
        <v>900</v>
      </c>
      <c r="B66" s="11"/>
      <c r="C66" s="70" t="s">
        <v>54</v>
      </c>
      <c r="D66" s="56">
        <f aca="true" t="shared" si="3" ref="D66:K66">SUM(D67:D71)</f>
        <v>2141516</v>
      </c>
      <c r="E66" s="178">
        <f t="shared" si="3"/>
        <v>755547</v>
      </c>
      <c r="F66" s="58">
        <f t="shared" si="3"/>
        <v>2545909</v>
      </c>
      <c r="G66" s="59">
        <f>SUM(G67:G71)</f>
        <v>2340507</v>
      </c>
      <c r="H66" s="60">
        <f t="shared" si="3"/>
        <v>410000</v>
      </c>
      <c r="I66" s="60" t="s">
        <v>10</v>
      </c>
      <c r="J66" s="57"/>
      <c r="K66" s="56">
        <f t="shared" si="3"/>
        <v>205402</v>
      </c>
      <c r="L66" s="170"/>
    </row>
    <row r="67" spans="1:12" ht="12.75">
      <c r="A67" s="12"/>
      <c r="B67" s="13">
        <v>90001</v>
      </c>
      <c r="C67" s="67" t="s">
        <v>100</v>
      </c>
      <c r="D67" s="61">
        <v>0</v>
      </c>
      <c r="E67" s="171">
        <v>359300</v>
      </c>
      <c r="F67" s="48">
        <v>5500</v>
      </c>
      <c r="G67" s="49"/>
      <c r="H67" s="50"/>
      <c r="I67" s="50"/>
      <c r="J67" s="47"/>
      <c r="K67" s="46">
        <v>5500</v>
      </c>
      <c r="L67" s="171"/>
    </row>
    <row r="68" spans="1:12" ht="12.75">
      <c r="A68" s="12"/>
      <c r="B68" s="13">
        <v>90003</v>
      </c>
      <c r="C68" s="68" t="s">
        <v>55</v>
      </c>
      <c r="D68" s="46">
        <v>486270</v>
      </c>
      <c r="E68" s="171"/>
      <c r="F68" s="48">
        <v>668000</v>
      </c>
      <c r="G68" s="49">
        <v>668000</v>
      </c>
      <c r="H68" s="50">
        <v>360000</v>
      </c>
      <c r="I68" s="50"/>
      <c r="J68" s="47"/>
      <c r="K68" s="46"/>
      <c r="L68" s="171"/>
    </row>
    <row r="69" spans="1:12" ht="12.75">
      <c r="A69" s="12"/>
      <c r="B69" s="13">
        <v>90004</v>
      </c>
      <c r="C69" s="68" t="s">
        <v>73</v>
      </c>
      <c r="D69" s="46">
        <v>47500</v>
      </c>
      <c r="E69" s="171"/>
      <c r="F69" s="48">
        <v>50000</v>
      </c>
      <c r="G69" s="49">
        <v>50000</v>
      </c>
      <c r="H69" s="50"/>
      <c r="I69" s="50"/>
      <c r="J69" s="47"/>
      <c r="K69" s="173"/>
      <c r="L69" s="171"/>
    </row>
    <row r="70" spans="1:12" ht="12.75">
      <c r="A70" s="12"/>
      <c r="B70" s="13">
        <v>90015</v>
      </c>
      <c r="C70" s="68" t="s">
        <v>56</v>
      </c>
      <c r="D70" s="46">
        <v>948347</v>
      </c>
      <c r="E70" s="171">
        <v>39500</v>
      </c>
      <c r="F70" s="48">
        <v>1000000</v>
      </c>
      <c r="G70" s="49">
        <v>980000</v>
      </c>
      <c r="H70" s="50"/>
      <c r="I70" s="50"/>
      <c r="J70" s="47"/>
      <c r="K70" s="46">
        <v>20000</v>
      </c>
      <c r="L70" s="171"/>
    </row>
    <row r="71" spans="1:12" ht="12.75">
      <c r="A71" s="12"/>
      <c r="B71" s="13">
        <v>90095</v>
      </c>
      <c r="C71" s="68" t="s">
        <v>3</v>
      </c>
      <c r="D71" s="46">
        <v>659399</v>
      </c>
      <c r="E71" s="171">
        <v>356747</v>
      </c>
      <c r="F71" s="48">
        <v>822409</v>
      </c>
      <c r="G71" s="49">
        <v>642507</v>
      </c>
      <c r="H71" s="50">
        <v>50000</v>
      </c>
      <c r="I71" s="50"/>
      <c r="J71" s="47"/>
      <c r="K71" s="46">
        <v>179902</v>
      </c>
      <c r="L71" s="171"/>
    </row>
    <row r="72" spans="1:12" s="9" customFormat="1" ht="22.5">
      <c r="A72" s="10">
        <v>921</v>
      </c>
      <c r="B72" s="11"/>
      <c r="C72" s="70" t="s">
        <v>57</v>
      </c>
      <c r="D72" s="51">
        <f>SUM(D73:D76)</f>
        <v>1512912</v>
      </c>
      <c r="E72" s="170">
        <f aca="true" t="shared" si="4" ref="E72:K72">SUM(E73:E75)</f>
        <v>35456</v>
      </c>
      <c r="F72" s="53">
        <f t="shared" si="4"/>
        <v>1632340</v>
      </c>
      <c r="G72" s="54">
        <f>SUM(G73:G75)</f>
        <v>1632340</v>
      </c>
      <c r="H72" s="62"/>
      <c r="I72" s="62"/>
      <c r="J72" s="52">
        <f t="shared" si="4"/>
        <v>1632340</v>
      </c>
      <c r="K72" s="51">
        <f t="shared" si="4"/>
        <v>0</v>
      </c>
      <c r="L72" s="170"/>
    </row>
    <row r="73" spans="1:12" ht="12.75">
      <c r="A73" s="12"/>
      <c r="B73" s="13">
        <v>92109</v>
      </c>
      <c r="C73" s="68" t="s">
        <v>58</v>
      </c>
      <c r="D73" s="46">
        <v>859912</v>
      </c>
      <c r="E73" s="171">
        <v>35456</v>
      </c>
      <c r="F73" s="48">
        <v>1000000</v>
      </c>
      <c r="G73" s="49">
        <v>1000000</v>
      </c>
      <c r="H73" s="27"/>
      <c r="I73" s="27"/>
      <c r="J73" s="47">
        <v>1000000</v>
      </c>
      <c r="K73" s="46"/>
      <c r="L73" s="171"/>
    </row>
    <row r="74" spans="1:12" ht="12.75">
      <c r="A74" s="12"/>
      <c r="B74" s="13">
        <v>92116</v>
      </c>
      <c r="C74" s="68" t="s">
        <v>18</v>
      </c>
      <c r="D74" s="46">
        <v>360700</v>
      </c>
      <c r="E74" s="171"/>
      <c r="F74" s="48">
        <v>365340</v>
      </c>
      <c r="G74" s="49">
        <v>365340</v>
      </c>
      <c r="H74" s="27"/>
      <c r="I74" s="27"/>
      <c r="J74" s="47">
        <v>365340</v>
      </c>
      <c r="K74" s="173"/>
      <c r="L74" s="171"/>
    </row>
    <row r="75" spans="1:12" ht="12.75">
      <c r="A75" s="12"/>
      <c r="B75" s="13">
        <v>92118</v>
      </c>
      <c r="C75" s="68" t="s">
        <v>59</v>
      </c>
      <c r="D75" s="46">
        <v>270000</v>
      </c>
      <c r="E75" s="171"/>
      <c r="F75" s="48">
        <v>267000</v>
      </c>
      <c r="G75" s="49">
        <v>267000</v>
      </c>
      <c r="H75" s="27"/>
      <c r="I75" s="27"/>
      <c r="J75" s="47">
        <v>267000</v>
      </c>
      <c r="K75" s="173"/>
      <c r="L75" s="171"/>
    </row>
    <row r="76" spans="1:12" ht="12.75">
      <c r="A76" s="12"/>
      <c r="B76" s="13">
        <v>92195</v>
      </c>
      <c r="C76" s="68" t="s">
        <v>3</v>
      </c>
      <c r="D76" s="46">
        <v>22300</v>
      </c>
      <c r="E76" s="171"/>
      <c r="F76" s="48"/>
      <c r="G76" s="49"/>
      <c r="H76" s="27"/>
      <c r="I76" s="27"/>
      <c r="J76" s="47"/>
      <c r="K76" s="173"/>
      <c r="L76" s="171"/>
    </row>
    <row r="77" spans="1:12" s="9" customFormat="1" ht="12.75">
      <c r="A77" s="10">
        <v>926</v>
      </c>
      <c r="B77" s="11"/>
      <c r="C77" s="69" t="s">
        <v>14</v>
      </c>
      <c r="D77" s="51">
        <f>SUM(D78:D80)</f>
        <v>425433</v>
      </c>
      <c r="E77" s="170">
        <f>SUM(E78:E79)</f>
        <v>8057800</v>
      </c>
      <c r="F77" s="53">
        <f>SUM(F78:F80)</f>
        <v>647000</v>
      </c>
      <c r="G77" s="54">
        <f>SUM(G78:G80)</f>
        <v>585000</v>
      </c>
      <c r="H77" s="62"/>
      <c r="I77" s="62"/>
      <c r="J77" s="169">
        <f>SUM(J78:J80)</f>
        <v>200000</v>
      </c>
      <c r="K77" s="51">
        <f>SUM(K78:K79)</f>
        <v>62000</v>
      </c>
      <c r="L77" s="170"/>
    </row>
    <row r="78" spans="1:12" ht="12.75">
      <c r="A78" s="12"/>
      <c r="B78" s="13">
        <v>92601</v>
      </c>
      <c r="C78" s="68" t="s">
        <v>60</v>
      </c>
      <c r="D78" s="46"/>
      <c r="E78" s="171">
        <v>8057800</v>
      </c>
      <c r="F78" s="48">
        <v>62000</v>
      </c>
      <c r="G78" s="49"/>
      <c r="H78" s="27"/>
      <c r="I78" s="27"/>
      <c r="J78" s="17"/>
      <c r="K78" s="46">
        <v>62000</v>
      </c>
      <c r="L78" s="171"/>
    </row>
    <row r="79" spans="1:12" ht="12.75" customHeight="1">
      <c r="A79" s="21"/>
      <c r="B79" s="22">
        <v>92605</v>
      </c>
      <c r="C79" s="72" t="s">
        <v>97</v>
      </c>
      <c r="D79" s="63">
        <v>402233</v>
      </c>
      <c r="E79" s="171"/>
      <c r="F79" s="48">
        <v>385000</v>
      </c>
      <c r="G79" s="49">
        <v>385000</v>
      </c>
      <c r="H79" s="27"/>
      <c r="I79" s="27"/>
      <c r="J79" s="47"/>
      <c r="K79" s="173"/>
      <c r="L79" s="171" t="s">
        <v>10</v>
      </c>
    </row>
    <row r="80" spans="1:12" ht="12.75" customHeight="1" thickBot="1">
      <c r="A80" s="161"/>
      <c r="B80" s="22">
        <v>92695</v>
      </c>
      <c r="C80" s="72" t="s">
        <v>166</v>
      </c>
      <c r="D80" s="179">
        <v>23200</v>
      </c>
      <c r="E80" s="180"/>
      <c r="F80" s="165">
        <v>200000</v>
      </c>
      <c r="G80" s="164">
        <v>200000</v>
      </c>
      <c r="H80" s="30"/>
      <c r="I80" s="30"/>
      <c r="J80" s="162">
        <v>200000</v>
      </c>
      <c r="K80" s="173"/>
      <c r="L80" s="171"/>
    </row>
    <row r="81" spans="1:12" s="8" customFormat="1" ht="15.75" customHeight="1" thickBot="1">
      <c r="A81" s="23"/>
      <c r="B81" s="24"/>
      <c r="C81" s="73" t="s">
        <v>13</v>
      </c>
      <c r="D81" s="65">
        <f>SUM(D77+D72+D66+D64+D62+D54+D52+D43+D40+D37+D35+D29+D26+D21+D18+D15+D11+D6)</f>
        <v>43275464</v>
      </c>
      <c r="E81" s="163">
        <f>SUM(E77+E72+E66+E64+E62+E54+E52+E43+E40+E37+E29+E26+E21+E18+E15+E11+E6)</f>
        <v>13070981</v>
      </c>
      <c r="F81" s="65">
        <f>SUM(F77+F72+F66+F64+F62+F54+F52+F43+F40+F37+F35+F29+F26+F21+F18+F15+F11+F6)</f>
        <v>53102461</v>
      </c>
      <c r="G81" s="65">
        <f>SUM(G77+G72+G66+G64+G62+G54+G52+G43+G40+G37+G35+G29+G26+G21+G18+G15+G11+G6)</f>
        <v>40387146</v>
      </c>
      <c r="H81" s="65">
        <f>SUM(H77+H72+H66+H64+H62+H54+H52+H43+H40+H37+H35+H29+H26+H21+H18+H15+H11+H6)</f>
        <v>22464115</v>
      </c>
      <c r="I81" s="64">
        <f>SUM(I37)</f>
        <v>175500</v>
      </c>
      <c r="J81" s="163">
        <f>SUM(J21+J43+J52+J72+J77)</f>
        <v>2162240</v>
      </c>
      <c r="K81" s="65">
        <f>SUM(K77+K72+K66+K64+K62+K54+K52+K43+K40+K37+K35+K29+K26+K21+K18+K15+K11+K6)</f>
        <v>12215315</v>
      </c>
      <c r="L81" s="65">
        <f>SUM(L77+L72+L66+L64+L62+L54+L52+L43+L40+L37+L35+L29+L26+L21+L18+L15+L11+L6)</f>
        <v>500000</v>
      </c>
    </row>
    <row r="82" spans="8:13" ht="12.75">
      <c r="H82" s="39" t="s">
        <v>10</v>
      </c>
      <c r="M82" s="1" t="s">
        <v>10</v>
      </c>
    </row>
    <row r="84" spans="7:12" ht="12.75">
      <c r="G84" s="39" t="s">
        <v>10</v>
      </c>
      <c r="L84" s="1" t="s">
        <v>10</v>
      </c>
    </row>
    <row r="90" ht="12.75">
      <c r="F90" s="39" t="s">
        <v>10</v>
      </c>
    </row>
  </sheetData>
  <mergeCells count="12">
    <mergeCell ref="L3:L5"/>
    <mergeCell ref="D3:E4"/>
    <mergeCell ref="K3:K5"/>
    <mergeCell ref="A2:K2"/>
    <mergeCell ref="A1:C1"/>
    <mergeCell ref="G3:J3"/>
    <mergeCell ref="G4:G5"/>
    <mergeCell ref="H4:J4"/>
    <mergeCell ref="F3:F5"/>
    <mergeCell ref="C3:C5"/>
    <mergeCell ref="A3:A5"/>
    <mergeCell ref="B3:B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6">
      <selection activeCell="I13" sqref="I13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28.375" style="0" customWidth="1"/>
    <col min="4" max="4" width="10.875" style="0" customWidth="1"/>
    <col min="5" max="5" width="10.75390625" style="0" customWidth="1"/>
    <col min="6" max="6" width="11.00390625" style="0" customWidth="1"/>
    <col min="7" max="7" width="11.25390625" style="0" customWidth="1"/>
  </cols>
  <sheetData>
    <row r="1" spans="1:3" ht="52.5" customHeight="1">
      <c r="A1" s="183" t="s">
        <v>178</v>
      </c>
      <c r="B1" s="183"/>
      <c r="C1" s="183"/>
    </row>
    <row r="2" spans="1:7" ht="32.25" customHeight="1">
      <c r="A2" s="217" t="s">
        <v>168</v>
      </c>
      <c r="B2" s="217"/>
      <c r="C2" s="217"/>
      <c r="D2" s="217"/>
      <c r="E2" s="217"/>
      <c r="F2" s="217"/>
      <c r="G2" s="217"/>
    </row>
    <row r="3" ht="13.5" thickBot="1"/>
    <row r="4" spans="1:8" ht="27" customHeight="1">
      <c r="A4" s="224" t="s">
        <v>23</v>
      </c>
      <c r="B4" s="222" t="s">
        <v>1</v>
      </c>
      <c r="C4" s="220" t="s">
        <v>2</v>
      </c>
      <c r="D4" s="226" t="s">
        <v>169</v>
      </c>
      <c r="E4" s="218" t="s">
        <v>15</v>
      </c>
      <c r="F4" s="219"/>
      <c r="G4" s="127" t="s">
        <v>26</v>
      </c>
      <c r="H4" s="1"/>
    </row>
    <row r="5" spans="1:7" ht="36.75" thickBot="1">
      <c r="A5" s="225"/>
      <c r="B5" s="223"/>
      <c r="C5" s="221"/>
      <c r="D5" s="227"/>
      <c r="E5" s="130" t="s">
        <v>24</v>
      </c>
      <c r="F5" s="128" t="s">
        <v>25</v>
      </c>
      <c r="G5" s="129"/>
    </row>
    <row r="6" spans="1:7" ht="12.75">
      <c r="A6" s="26">
        <v>750</v>
      </c>
      <c r="B6" s="26"/>
      <c r="C6" s="26" t="s">
        <v>31</v>
      </c>
      <c r="D6" s="80">
        <f>SUM(D7:D7)</f>
        <v>192387</v>
      </c>
      <c r="E6" s="80">
        <f>SUM(E7:E7)</f>
        <v>192387</v>
      </c>
      <c r="F6" s="80">
        <f>SUM(F7)</f>
        <v>188056</v>
      </c>
      <c r="G6" s="80">
        <f>SUM(G7)</f>
        <v>0</v>
      </c>
    </row>
    <row r="7" spans="1:7" ht="12.75">
      <c r="A7" s="27"/>
      <c r="B7" s="27">
        <v>75011</v>
      </c>
      <c r="C7" s="27" t="s">
        <v>75</v>
      </c>
      <c r="D7" s="50">
        <v>192387</v>
      </c>
      <c r="E7" s="50">
        <v>192387</v>
      </c>
      <c r="F7" s="50">
        <v>188056</v>
      </c>
      <c r="G7" s="50"/>
    </row>
    <row r="8" spans="1:8" ht="36.75" customHeight="1">
      <c r="A8" s="28">
        <v>751</v>
      </c>
      <c r="B8" s="28"/>
      <c r="C8" s="19" t="s">
        <v>46</v>
      </c>
      <c r="D8" s="75">
        <f>SUM(D9:D9)</f>
        <v>5586</v>
      </c>
      <c r="E8" s="75">
        <f>SUM(E9:E9)</f>
        <v>5586</v>
      </c>
      <c r="F8" s="75">
        <f>SUM(F9:F9)</f>
        <v>0</v>
      </c>
      <c r="G8" s="75"/>
      <c r="H8" t="s">
        <v>10</v>
      </c>
    </row>
    <row r="9" spans="1:7" ht="35.25" customHeight="1">
      <c r="A9" s="27"/>
      <c r="B9" s="13">
        <v>75101</v>
      </c>
      <c r="C9" s="20" t="s">
        <v>92</v>
      </c>
      <c r="D9" s="50">
        <v>5586</v>
      </c>
      <c r="E9" s="50">
        <v>5586</v>
      </c>
      <c r="F9" s="50"/>
      <c r="G9" s="50"/>
    </row>
    <row r="10" spans="1:7" ht="24">
      <c r="A10" s="10">
        <v>754</v>
      </c>
      <c r="B10" s="11"/>
      <c r="C10" s="19" t="s">
        <v>47</v>
      </c>
      <c r="D10" s="75">
        <f>SUM(D11)</f>
        <v>1000</v>
      </c>
      <c r="E10" s="75">
        <f>SUM(E11)</f>
        <v>1000</v>
      </c>
      <c r="F10" s="75"/>
      <c r="G10" s="75"/>
    </row>
    <row r="11" spans="1:7" ht="12.75">
      <c r="A11" s="27"/>
      <c r="B11" s="13">
        <v>75414</v>
      </c>
      <c r="C11" s="17" t="s">
        <v>11</v>
      </c>
      <c r="D11" s="50">
        <v>1000</v>
      </c>
      <c r="E11" s="50">
        <v>1000</v>
      </c>
      <c r="F11" s="50"/>
      <c r="G11" s="50"/>
    </row>
    <row r="12" spans="1:7" ht="12.75">
      <c r="A12" s="10">
        <v>852</v>
      </c>
      <c r="B12" s="11"/>
      <c r="C12" s="18" t="s">
        <v>150</v>
      </c>
      <c r="D12" s="75">
        <f>SUM(D13:D16)</f>
        <v>1716126</v>
      </c>
      <c r="E12" s="75">
        <f>SUM(E13:E16)</f>
        <v>1716126</v>
      </c>
      <c r="F12" s="75">
        <f>SUM(F14:F16)</f>
        <v>434840</v>
      </c>
      <c r="G12" s="75"/>
    </row>
    <row r="13" spans="1:7" ht="36">
      <c r="A13" s="10"/>
      <c r="B13" s="37">
        <v>85213</v>
      </c>
      <c r="C13" s="16" t="s">
        <v>122</v>
      </c>
      <c r="D13" s="50">
        <v>70920</v>
      </c>
      <c r="E13" s="50">
        <v>70920</v>
      </c>
      <c r="F13" s="50"/>
      <c r="G13" s="75"/>
    </row>
    <row r="14" spans="1:7" ht="27" customHeight="1">
      <c r="A14" s="27"/>
      <c r="B14" s="13">
        <v>85214</v>
      </c>
      <c r="C14" s="16" t="s">
        <v>126</v>
      </c>
      <c r="D14" s="50">
        <v>1078466</v>
      </c>
      <c r="E14" s="50">
        <v>1078466</v>
      </c>
      <c r="F14" s="50"/>
      <c r="G14" s="50"/>
    </row>
    <row r="15" spans="1:7" ht="24">
      <c r="A15" s="28"/>
      <c r="B15" s="13">
        <v>85216</v>
      </c>
      <c r="C15" s="16" t="s">
        <v>52</v>
      </c>
      <c r="D15" s="50">
        <v>122980</v>
      </c>
      <c r="E15" s="50">
        <v>122980</v>
      </c>
      <c r="F15" s="75"/>
      <c r="G15" s="75"/>
    </row>
    <row r="16" spans="1:7" ht="15" customHeight="1">
      <c r="A16" s="28"/>
      <c r="B16" s="13">
        <v>85219</v>
      </c>
      <c r="C16" s="17" t="s">
        <v>38</v>
      </c>
      <c r="D16" s="50">
        <v>443760</v>
      </c>
      <c r="E16" s="50">
        <v>443760</v>
      </c>
      <c r="F16" s="50">
        <v>434840</v>
      </c>
      <c r="G16" s="75"/>
    </row>
    <row r="17" spans="1:8" ht="12.75">
      <c r="A17" s="216" t="s">
        <v>13</v>
      </c>
      <c r="B17" s="216"/>
      <c r="C17" s="216"/>
      <c r="D17" s="75">
        <f>SUM(D6+D8+D10+D12)</f>
        <v>1915099</v>
      </c>
      <c r="E17" s="75">
        <f>SUM(E6+E8+E10+E12)</f>
        <v>1915099</v>
      </c>
      <c r="F17" s="75">
        <f>SUM(F6+F8+F12+F15)</f>
        <v>622896</v>
      </c>
      <c r="G17" s="75">
        <f>SUM(G6+G8+G12+G15)</f>
        <v>0</v>
      </c>
      <c r="H17" t="s">
        <v>10</v>
      </c>
    </row>
    <row r="19" spans="5:7" ht="12.75">
      <c r="E19" t="s">
        <v>10</v>
      </c>
      <c r="G19" t="s">
        <v>10</v>
      </c>
    </row>
    <row r="20" ht="12.75">
      <c r="C20" t="s">
        <v>10</v>
      </c>
    </row>
  </sheetData>
  <mergeCells count="8">
    <mergeCell ref="A17:C17"/>
    <mergeCell ref="A2:G2"/>
    <mergeCell ref="A1:C1"/>
    <mergeCell ref="E4:F4"/>
    <mergeCell ref="C4:C5"/>
    <mergeCell ref="B4:B5"/>
    <mergeCell ref="A4:A5"/>
    <mergeCell ref="D4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.</cp:lastModifiedBy>
  <cp:lastPrinted>2004-02-06T13:51:55Z</cp:lastPrinted>
  <dcterms:created xsi:type="dcterms:W3CDTF">1999-10-04T07:27:01Z</dcterms:created>
  <dcterms:modified xsi:type="dcterms:W3CDTF">2004-02-06T13:53:16Z</dcterms:modified>
  <cp:category/>
  <cp:version/>
  <cp:contentType/>
  <cp:contentStatus/>
</cp:coreProperties>
</file>