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WZ Malowanie budynku Rybitwa\"/>
    </mc:Choice>
  </mc:AlternateContent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Arkusz1!$A$2:$O$56</definedName>
  </definedNames>
  <calcPr calcId="152511"/>
</workbook>
</file>

<file path=xl/calcChain.xml><?xml version="1.0" encoding="utf-8"?>
<calcChain xmlns="http://schemas.openxmlformats.org/spreadsheetml/2006/main">
  <c r="N50" i="1" l="1"/>
  <c r="N34" i="1"/>
  <c r="N53" i="1" s="1"/>
  <c r="O51" i="1"/>
  <c r="O35" i="1"/>
  <c r="M51" i="1"/>
  <c r="L50" i="1"/>
  <c r="L41" i="1"/>
  <c r="L42" i="1"/>
  <c r="L43" i="1"/>
  <c r="L44" i="1"/>
  <c r="L45" i="1"/>
  <c r="L46" i="1"/>
  <c r="L47" i="1"/>
  <c r="L48" i="1"/>
  <c r="L40" i="1"/>
  <c r="L16" i="1"/>
  <c r="K16" i="1"/>
  <c r="H16" i="1"/>
  <c r="K50" i="1"/>
  <c r="K41" i="1"/>
  <c r="K42" i="1"/>
  <c r="K43" i="1"/>
  <c r="K44" i="1"/>
  <c r="K45" i="1"/>
  <c r="K46" i="1"/>
  <c r="K47" i="1"/>
  <c r="K48" i="1"/>
  <c r="K40" i="1"/>
  <c r="L34" i="1"/>
  <c r="K34" i="1"/>
  <c r="M35" i="1"/>
  <c r="L25" i="1"/>
  <c r="L26" i="1"/>
  <c r="L27" i="1"/>
  <c r="L28" i="1"/>
  <c r="L29" i="1"/>
  <c r="L30" i="1"/>
  <c r="L31" i="1"/>
  <c r="L32" i="1"/>
  <c r="L24" i="1"/>
  <c r="K25" i="1"/>
  <c r="K26" i="1"/>
  <c r="K27" i="1"/>
  <c r="K28" i="1"/>
  <c r="K29" i="1"/>
  <c r="K30" i="1"/>
  <c r="K31" i="1"/>
  <c r="K32" i="1"/>
  <c r="K24" i="1"/>
  <c r="L21" i="1"/>
  <c r="L20" i="1"/>
  <c r="L9" i="1"/>
  <c r="L10" i="1"/>
  <c r="L11" i="1"/>
  <c r="L12" i="1"/>
  <c r="L13" i="1"/>
  <c r="L14" i="1"/>
  <c r="L15" i="1"/>
  <c r="L8" i="1"/>
  <c r="K21" i="1"/>
  <c r="K20" i="1"/>
  <c r="K9" i="1"/>
  <c r="K10" i="1"/>
  <c r="K11" i="1"/>
  <c r="K12" i="1"/>
  <c r="K13" i="1"/>
  <c r="K14" i="1"/>
  <c r="K15" i="1"/>
  <c r="K8" i="1"/>
  <c r="J50" i="1"/>
  <c r="I50" i="1"/>
  <c r="H50" i="1"/>
  <c r="J34" i="1"/>
  <c r="I34" i="1"/>
  <c r="H34" i="1"/>
  <c r="H48" i="1"/>
  <c r="H44" i="1"/>
  <c r="H45" i="1"/>
  <c r="H46" i="1"/>
  <c r="H47" i="1"/>
  <c r="H43" i="1"/>
  <c r="H41" i="1"/>
  <c r="H42" i="1"/>
  <c r="H40" i="1"/>
  <c r="H28" i="1"/>
  <c r="H29" i="1"/>
  <c r="H30" i="1"/>
  <c r="H31" i="1"/>
  <c r="H32" i="1"/>
  <c r="H27" i="1"/>
  <c r="H25" i="1"/>
  <c r="H26" i="1"/>
  <c r="H24" i="1"/>
  <c r="H21" i="1"/>
  <c r="H20" i="1"/>
  <c r="H9" i="1"/>
  <c r="H10" i="1"/>
  <c r="H8" i="1"/>
  <c r="H12" i="1"/>
  <c r="H13" i="1"/>
  <c r="H14" i="1"/>
  <c r="H15" i="1"/>
  <c r="H11" i="1"/>
  <c r="G36" i="1"/>
  <c r="M36" i="1"/>
  <c r="O36" i="1"/>
  <c r="G49" i="1"/>
  <c r="G33" i="1"/>
  <c r="G19" i="1"/>
  <c r="G18" i="1"/>
  <c r="O52" i="1"/>
  <c r="O18" i="1"/>
  <c r="O17" i="1"/>
  <c r="M52" i="1"/>
  <c r="M18" i="1"/>
  <c r="M17" i="1"/>
  <c r="M19" i="1"/>
  <c r="M49" i="1"/>
  <c r="M33" i="1"/>
  <c r="F53" i="1"/>
  <c r="E53" i="1"/>
  <c r="D53" i="1"/>
  <c r="C53" i="1"/>
  <c r="G38" i="1"/>
  <c r="F38" i="1"/>
  <c r="E38" i="1"/>
  <c r="C38" i="1"/>
  <c r="F22" i="1"/>
  <c r="E22" i="1"/>
  <c r="D22" i="1"/>
  <c r="C22" i="1"/>
  <c r="M22" i="1" l="1"/>
  <c r="I38" i="1"/>
  <c r="L38" i="1"/>
  <c r="G53" i="1"/>
  <c r="G54" i="1" s="1"/>
  <c r="G22" i="1"/>
  <c r="G23" i="1" s="1"/>
  <c r="J22" i="1"/>
  <c r="K22" i="1"/>
  <c r="L22" i="1"/>
  <c r="H22" i="1"/>
  <c r="I22" i="1"/>
  <c r="M38" i="1"/>
  <c r="M53" i="1"/>
  <c r="O22" i="1"/>
  <c r="O38" i="1"/>
  <c r="O53" i="1"/>
  <c r="K38" i="1"/>
  <c r="H53" i="1"/>
  <c r="J53" i="1"/>
  <c r="L53" i="1"/>
  <c r="H38" i="1"/>
  <c r="I53" i="1"/>
  <c r="K53" i="1"/>
  <c r="J38" i="1"/>
  <c r="L54" i="1" l="1"/>
  <c r="M54" i="1"/>
  <c r="M23" i="1"/>
  <c r="M39" i="1"/>
  <c r="O54" i="1"/>
  <c r="M55" i="1" l="1"/>
  <c r="D38" i="1"/>
  <c r="G39" i="1" s="1"/>
  <c r="G55" i="1" s="1"/>
</calcChain>
</file>

<file path=xl/sharedStrings.xml><?xml version="1.0" encoding="utf-8"?>
<sst xmlns="http://schemas.openxmlformats.org/spreadsheetml/2006/main" count="43" uniqueCount="28">
  <si>
    <t>Zestawienie powierzchni</t>
  </si>
  <si>
    <t>kondygnacja</t>
  </si>
  <si>
    <t>numer pokoju</t>
  </si>
  <si>
    <t>powierzchnia sufitu</t>
  </si>
  <si>
    <t>pokój 1</t>
  </si>
  <si>
    <t>pokój 2</t>
  </si>
  <si>
    <t>przedpokój</t>
  </si>
  <si>
    <t>łazienka</t>
  </si>
  <si>
    <t>powierzchnia ścian</t>
  </si>
  <si>
    <t>lazienka</t>
  </si>
  <si>
    <t>płytki</t>
  </si>
  <si>
    <t>pom gosp.</t>
  </si>
  <si>
    <t>korytarz</t>
  </si>
  <si>
    <t>klatka schod.</t>
  </si>
  <si>
    <t>parter</t>
  </si>
  <si>
    <t>wymiennik. Co</t>
  </si>
  <si>
    <t>pozostałe</t>
  </si>
  <si>
    <t>razem</t>
  </si>
  <si>
    <t>ogółem</t>
  </si>
  <si>
    <t>I piętro</t>
  </si>
  <si>
    <t>II piętro</t>
  </si>
  <si>
    <t>`</t>
  </si>
  <si>
    <t>tynki cyklin.</t>
  </si>
  <si>
    <t>RYBITWA</t>
  </si>
  <si>
    <t>TAPETA</t>
  </si>
  <si>
    <t>apartamenty</t>
  </si>
  <si>
    <t>pow.ścian</t>
  </si>
  <si>
    <t xml:space="preserve">Załącznik nr 3 do SIWZ _ wykaz powierzchni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</si>
</sst>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M11" sqref="M11"/>
    </sheetView>
  </sheetViews>
  <sheetFormatPr defaultRowHeight="14.25"/>
  <cols>
    <col min="1" max="1" width="8" customWidth="1"/>
    <col min="2" max="2" width="9.375" customWidth="1"/>
    <col min="3" max="3" width="7" customWidth="1"/>
    <col min="4" max="4" width="6.875" customWidth="1"/>
    <col min="5" max="5" width="8" customWidth="1"/>
    <col min="6" max="6" width="7.75" customWidth="1"/>
    <col min="7" max="7" width="7.375" customWidth="1"/>
    <col min="8" max="8" width="7.625" customWidth="1"/>
    <col min="9" max="9" width="7.25" customWidth="1"/>
    <col min="10" max="10" width="7.5" customWidth="1"/>
    <col min="11" max="11" width="5.75" customWidth="1"/>
    <col min="12" max="12" width="6.375" customWidth="1"/>
    <col min="13" max="13" width="7.5" customWidth="1"/>
    <col min="14" max="14" width="8.125" customWidth="1"/>
  </cols>
  <sheetData>
    <row r="1" spans="1:15">
      <c r="K1" s="16" t="s">
        <v>27</v>
      </c>
      <c r="L1" s="16"/>
      <c r="M1" s="16"/>
      <c r="N1" s="16"/>
      <c r="O1" s="16"/>
    </row>
    <row r="2" spans="1:15">
      <c r="A2" t="s">
        <v>23</v>
      </c>
    </row>
    <row r="3" spans="1:15">
      <c r="A3" t="s">
        <v>0</v>
      </c>
    </row>
    <row r="5" spans="1:15">
      <c r="A5" s="15" t="s">
        <v>1</v>
      </c>
      <c r="B5" s="1" t="s">
        <v>2</v>
      </c>
      <c r="C5" s="5" t="s">
        <v>3</v>
      </c>
      <c r="D5" s="6"/>
      <c r="E5" s="6"/>
      <c r="F5" s="8"/>
      <c r="G5" s="3"/>
      <c r="H5" s="7" t="s">
        <v>8</v>
      </c>
      <c r="I5" s="6"/>
      <c r="J5" s="6"/>
      <c r="K5" s="6"/>
      <c r="L5" s="1" t="s">
        <v>10</v>
      </c>
      <c r="M5" s="1" t="s">
        <v>26</v>
      </c>
      <c r="N5" s="1" t="s">
        <v>24</v>
      </c>
      <c r="O5" s="1" t="s">
        <v>22</v>
      </c>
    </row>
    <row r="6" spans="1:15">
      <c r="C6" s="1" t="s">
        <v>4</v>
      </c>
      <c r="D6" s="1" t="s">
        <v>5</v>
      </c>
      <c r="E6" s="1" t="s">
        <v>6</v>
      </c>
      <c r="F6" s="1" t="s">
        <v>7</v>
      </c>
      <c r="G6" s="1" t="s">
        <v>16</v>
      </c>
      <c r="H6" s="2" t="s">
        <v>4</v>
      </c>
      <c r="I6" s="2" t="s">
        <v>5</v>
      </c>
      <c r="J6" s="2" t="s">
        <v>6</v>
      </c>
      <c r="K6" s="2" t="s">
        <v>7</v>
      </c>
      <c r="L6" s="1" t="s">
        <v>9</v>
      </c>
      <c r="M6" s="9" t="s">
        <v>16</v>
      </c>
      <c r="N6" s="9" t="s">
        <v>25</v>
      </c>
      <c r="O6" s="3"/>
    </row>
    <row r="7" spans="1: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10">
        <v>13</v>
      </c>
      <c r="N7" s="4">
        <v>14</v>
      </c>
      <c r="O7" s="4">
        <v>15</v>
      </c>
    </row>
    <row r="8" spans="1:15">
      <c r="A8" s="11" t="s">
        <v>14</v>
      </c>
      <c r="B8" s="4">
        <v>1</v>
      </c>
      <c r="C8" s="11">
        <v>25.19</v>
      </c>
      <c r="D8" s="11">
        <v>0</v>
      </c>
      <c r="E8" s="11">
        <v>0</v>
      </c>
      <c r="F8" s="11">
        <v>3.73</v>
      </c>
      <c r="G8" s="3"/>
      <c r="H8" s="14">
        <f>2.5*(5.75+5.11+3.12+1.45+1.18+3.45)-0.9*2.05-1.35*2.25+0.15*(2.25*2+1.35)</f>
        <v>46.144999999999996</v>
      </c>
      <c r="I8" s="14">
        <v>0</v>
      </c>
      <c r="J8" s="11">
        <v>0</v>
      </c>
      <c r="K8" s="13">
        <f>2.5*(2.21+1.9+1.47+1.12+1.07)-(2.21+1)*2.2-1.5*(0.9+1.47+1.12+1.07)-0.7*2.05</f>
        <v>4.0879999999999956</v>
      </c>
      <c r="L8" s="13">
        <f>2.2*(2.21+1)+1.5*(0.9+1.71+1.47+1.12+1.07)-0.7*2.05</f>
        <v>15.032000000000002</v>
      </c>
      <c r="M8" s="3"/>
      <c r="N8" s="3"/>
      <c r="O8" s="3"/>
    </row>
    <row r="9" spans="1:15">
      <c r="A9" s="3"/>
      <c r="B9" s="4">
        <v>2</v>
      </c>
      <c r="C9" s="11">
        <v>25.19</v>
      </c>
      <c r="D9" s="11">
        <v>0</v>
      </c>
      <c r="E9" s="11">
        <v>0</v>
      </c>
      <c r="F9" s="11">
        <v>3.73</v>
      </c>
      <c r="G9" s="3"/>
      <c r="H9" s="14">
        <f t="shared" ref="H9:H10" si="0">2.5*(5.75+5.11+3.12+1.45+1.18+3.45)-0.9*2.05-1.35*2.25+0.15*(2.25*2+1.35)</f>
        <v>46.144999999999996</v>
      </c>
      <c r="I9" s="14">
        <v>0</v>
      </c>
      <c r="J9" s="11">
        <v>0</v>
      </c>
      <c r="K9" s="13">
        <f t="shared" ref="K9:K16" si="1">2.5*(2.21+1.9+1.47+1.12+1.07)-(2.21+1)*2.2-1.5*(0.9+1.47+1.12+1.07)-0.7*2.05</f>
        <v>4.0879999999999956</v>
      </c>
      <c r="L9" s="13">
        <f t="shared" ref="L9:L16" si="2">2.2*(2.21+1)+1.5*(0.9+1.71+1.47+1.12+1.07)-0.7*2.05</f>
        <v>15.032000000000002</v>
      </c>
      <c r="M9" s="3"/>
      <c r="N9" s="3"/>
      <c r="O9" s="3"/>
    </row>
    <row r="10" spans="1:15">
      <c r="A10" s="3"/>
      <c r="B10" s="4">
        <v>3</v>
      </c>
      <c r="C10" s="11">
        <v>25.19</v>
      </c>
      <c r="D10" s="11">
        <v>0</v>
      </c>
      <c r="E10" s="11">
        <v>0</v>
      </c>
      <c r="F10" s="11">
        <v>3.73</v>
      </c>
      <c r="G10" s="3"/>
      <c r="H10" s="14">
        <f t="shared" si="0"/>
        <v>46.144999999999996</v>
      </c>
      <c r="I10" s="14">
        <v>0</v>
      </c>
      <c r="J10" s="11">
        <v>0</v>
      </c>
      <c r="K10" s="13">
        <f t="shared" si="1"/>
        <v>4.0879999999999956</v>
      </c>
      <c r="L10" s="13">
        <f t="shared" si="2"/>
        <v>15.032000000000002</v>
      </c>
      <c r="M10" s="3"/>
      <c r="N10" s="3"/>
      <c r="O10" s="3"/>
    </row>
    <row r="11" spans="1:15">
      <c r="A11" s="3"/>
      <c r="B11" s="4">
        <v>4</v>
      </c>
      <c r="C11" s="11">
        <v>13.98</v>
      </c>
      <c r="D11" s="11">
        <v>0</v>
      </c>
      <c r="E11" s="11">
        <v>0</v>
      </c>
      <c r="F11" s="11">
        <v>3.73</v>
      </c>
      <c r="G11" s="3"/>
      <c r="H11" s="14">
        <f>2.5*(2.83+5.16+3.22+1.29+0.66+1.46+1.02)-0.9*2.05-1.35*2.25+0.15*(2.25*2+1.35)</f>
        <v>35.094999999999999</v>
      </c>
      <c r="I11" s="14">
        <v>0</v>
      </c>
      <c r="J11" s="11">
        <v>0</v>
      </c>
      <c r="K11" s="13">
        <f t="shared" si="1"/>
        <v>4.0879999999999956</v>
      </c>
      <c r="L11" s="13">
        <f t="shared" si="2"/>
        <v>15.032000000000002</v>
      </c>
      <c r="M11" s="3"/>
      <c r="N11" s="3"/>
      <c r="O11" s="3"/>
    </row>
    <row r="12" spans="1:15">
      <c r="A12" s="3"/>
      <c r="B12" s="4">
        <v>5</v>
      </c>
      <c r="C12" s="11">
        <v>13.98</v>
      </c>
      <c r="D12" s="11">
        <v>0</v>
      </c>
      <c r="E12" s="11">
        <v>0</v>
      </c>
      <c r="F12" s="11">
        <v>3.73</v>
      </c>
      <c r="G12" s="3"/>
      <c r="H12" s="14">
        <f t="shared" ref="H12:H16" si="3">2.5*(2.83+5.16+3.22+1.29+0.66+1.46+1.02)-0.9*2.05-1.35*2.25+0.15*(2.25*2+1.35)</f>
        <v>35.094999999999999</v>
      </c>
      <c r="I12" s="14">
        <v>0</v>
      </c>
      <c r="J12" s="11">
        <v>0</v>
      </c>
      <c r="K12" s="13">
        <f t="shared" si="1"/>
        <v>4.0879999999999956</v>
      </c>
      <c r="L12" s="13">
        <f t="shared" si="2"/>
        <v>15.032000000000002</v>
      </c>
      <c r="M12" s="3"/>
      <c r="N12" s="3"/>
      <c r="O12" s="3"/>
    </row>
    <row r="13" spans="1:15">
      <c r="A13" s="3"/>
      <c r="B13" s="4">
        <v>6</v>
      </c>
      <c r="C13" s="11">
        <v>13.98</v>
      </c>
      <c r="D13" s="11">
        <v>0</v>
      </c>
      <c r="E13" s="11">
        <v>0</v>
      </c>
      <c r="F13" s="11">
        <v>3.73</v>
      </c>
      <c r="G13" s="3"/>
      <c r="H13" s="14">
        <f t="shared" si="3"/>
        <v>35.094999999999999</v>
      </c>
      <c r="I13" s="14">
        <v>0</v>
      </c>
      <c r="J13" s="11">
        <v>0</v>
      </c>
      <c r="K13" s="13">
        <f t="shared" si="1"/>
        <v>4.0879999999999956</v>
      </c>
      <c r="L13" s="13">
        <f t="shared" si="2"/>
        <v>15.032000000000002</v>
      </c>
      <c r="M13" s="3"/>
      <c r="N13" s="3"/>
      <c r="O13" s="3"/>
    </row>
    <row r="14" spans="1:15">
      <c r="A14" s="3"/>
      <c r="B14" s="4">
        <v>7</v>
      </c>
      <c r="C14" s="11">
        <v>13.98</v>
      </c>
      <c r="D14" s="11">
        <v>0</v>
      </c>
      <c r="E14" s="11">
        <v>0</v>
      </c>
      <c r="F14" s="11">
        <v>3.73</v>
      </c>
      <c r="G14" s="3"/>
      <c r="H14" s="14">
        <f t="shared" si="3"/>
        <v>35.094999999999999</v>
      </c>
      <c r="I14" s="14">
        <v>0</v>
      </c>
      <c r="J14" s="11">
        <v>0</v>
      </c>
      <c r="K14" s="13">
        <f t="shared" si="1"/>
        <v>4.0879999999999956</v>
      </c>
      <c r="L14" s="13">
        <f t="shared" si="2"/>
        <v>15.032000000000002</v>
      </c>
      <c r="M14" s="3"/>
      <c r="N14" s="3"/>
      <c r="O14" s="3"/>
    </row>
    <row r="15" spans="1:15">
      <c r="A15" s="3"/>
      <c r="B15" s="4">
        <v>8</v>
      </c>
      <c r="C15" s="11">
        <v>13.98</v>
      </c>
      <c r="D15" s="11">
        <v>0</v>
      </c>
      <c r="E15" s="11">
        <v>0</v>
      </c>
      <c r="F15" s="11">
        <v>3.73</v>
      </c>
      <c r="G15" s="3"/>
      <c r="H15" s="14">
        <f t="shared" si="3"/>
        <v>35.094999999999999</v>
      </c>
      <c r="I15" s="14">
        <v>0</v>
      </c>
      <c r="J15" s="11">
        <v>0</v>
      </c>
      <c r="K15" s="13">
        <f t="shared" si="1"/>
        <v>4.0879999999999956</v>
      </c>
      <c r="L15" s="13">
        <f t="shared" si="2"/>
        <v>15.032000000000002</v>
      </c>
      <c r="M15" s="3"/>
      <c r="N15" s="3"/>
      <c r="O15" s="3"/>
    </row>
    <row r="16" spans="1:15">
      <c r="A16" s="3"/>
      <c r="B16" s="4">
        <v>9</v>
      </c>
      <c r="C16" s="11">
        <v>13.98</v>
      </c>
      <c r="D16" s="11">
        <v>0</v>
      </c>
      <c r="E16" s="11">
        <v>0</v>
      </c>
      <c r="F16" s="11">
        <v>3.73</v>
      </c>
      <c r="G16" s="11"/>
      <c r="H16" s="14">
        <f t="shared" si="3"/>
        <v>35.094999999999999</v>
      </c>
      <c r="I16" s="14">
        <v>0</v>
      </c>
      <c r="J16" s="11">
        <v>0</v>
      </c>
      <c r="K16" s="13">
        <f t="shared" si="1"/>
        <v>4.0879999999999956</v>
      </c>
      <c r="L16" s="13">
        <f t="shared" si="2"/>
        <v>15.032000000000002</v>
      </c>
      <c r="M16" s="11"/>
      <c r="N16" s="3"/>
      <c r="O16" s="3"/>
    </row>
    <row r="17" spans="1:15">
      <c r="A17" s="3"/>
      <c r="B17" s="4" t="s">
        <v>12</v>
      </c>
      <c r="C17" s="3"/>
      <c r="D17" s="3"/>
      <c r="E17" s="3"/>
      <c r="F17" s="3"/>
      <c r="G17" s="11">
        <v>60.81</v>
      </c>
      <c r="H17" s="11"/>
      <c r="I17" s="11"/>
      <c r="J17" s="11"/>
      <c r="K17" s="3"/>
      <c r="L17" s="3"/>
      <c r="M17" s="11">
        <f>2.5*(1.54+35.85)*2+2.5*(6.51+3.49+7.38)-3.03*2.05+0.28*(2.05*2+3.03)</f>
        <v>226.18489999999997</v>
      </c>
      <c r="N17" s="3"/>
      <c r="O17" s="14">
        <f>2.5*(1.54+35.85)*2+2.5*(6.51+3.49+7.38)-3.03*2.05+0.28*(2.05*2+3.03)</f>
        <v>226.18489999999997</v>
      </c>
    </row>
    <row r="18" spans="1:15">
      <c r="A18" s="3"/>
      <c r="B18" s="4" t="s">
        <v>13</v>
      </c>
      <c r="C18" s="3"/>
      <c r="D18" s="3"/>
      <c r="E18" s="3"/>
      <c r="F18" s="3"/>
      <c r="G18" s="14">
        <f>1.3*8.94</f>
        <v>11.622</v>
      </c>
      <c r="H18" s="11"/>
      <c r="I18" s="11"/>
      <c r="J18" s="11"/>
      <c r="K18" s="3"/>
      <c r="L18" s="3"/>
      <c r="M18" s="14">
        <f>2.74*(5.57+2.64)*2-2.64*2.3+0.4*(2*2.3+2.64)+0.3*2.64+2.5*(1.58+3.21+1.62+3.57)-1.88*2-1.55*2+0.4*(2*2+1.55)</f>
        <v>62.916800000000009</v>
      </c>
      <c r="N18" s="3"/>
      <c r="O18" s="14">
        <f>2.74*(5.57+2.64)*2-2.64*2.3+0.4*(2*2.3+2.64)+0.3*2.64+2.5*(1.58+3.21+1.62+3.57)-1.88*2-1.55*2+0.4*(2*2+1.55)</f>
        <v>62.916800000000009</v>
      </c>
    </row>
    <row r="19" spans="1:15">
      <c r="A19" s="3"/>
      <c r="B19" s="1" t="s">
        <v>15</v>
      </c>
      <c r="C19" s="3"/>
      <c r="D19" s="3"/>
      <c r="E19" s="3"/>
      <c r="F19" s="3"/>
      <c r="G19" s="14">
        <f>1.3*3.57</f>
        <v>4.641</v>
      </c>
      <c r="H19" s="11"/>
      <c r="I19" s="11"/>
      <c r="J19" s="11"/>
      <c r="K19" s="3"/>
      <c r="L19" s="3"/>
      <c r="M19" s="14">
        <f>2.2*(2.3+2.62+2.3)+1.2*0.7</f>
        <v>16.724</v>
      </c>
      <c r="N19" s="3"/>
      <c r="O19" s="3"/>
    </row>
    <row r="20" spans="1:15">
      <c r="A20" s="3"/>
      <c r="B20" s="4">
        <v>11</v>
      </c>
      <c r="C20" s="11">
        <v>17.5</v>
      </c>
      <c r="D20" s="11">
        <v>0</v>
      </c>
      <c r="E20" s="11">
        <v>0</v>
      </c>
      <c r="F20" s="11">
        <v>4.74</v>
      </c>
      <c r="G20" s="11"/>
      <c r="H20" s="14">
        <f>2.5*(3.63+4.08)*2-0.9*2.05-3*2.25+0.15*(2*2.25+3)</f>
        <v>31.08</v>
      </c>
      <c r="I20" s="14">
        <v>0</v>
      </c>
      <c r="J20" s="14">
        <v>0</v>
      </c>
      <c r="K20" s="13">
        <f>(2.5-2.2)*(1.3+3.63)*2</f>
        <v>2.957999999999998</v>
      </c>
      <c r="L20" s="13">
        <f>2.2*(1.3+3.63)*2-0.9*2.05+0.15*(2.05*2+0.9)</f>
        <v>20.597000000000001</v>
      </c>
      <c r="M20" s="11"/>
      <c r="N20" s="3"/>
      <c r="O20" s="3"/>
    </row>
    <row r="21" spans="1:15">
      <c r="A21" s="3"/>
      <c r="B21" s="4">
        <v>12</v>
      </c>
      <c r="C21" s="11">
        <v>18</v>
      </c>
      <c r="D21" s="11">
        <v>0</v>
      </c>
      <c r="E21" s="11">
        <v>0</v>
      </c>
      <c r="F21" s="11">
        <v>4.74</v>
      </c>
      <c r="G21" s="11"/>
      <c r="H21" s="14">
        <f>2.5*(4.33+3.63)*2-0.9*2.05-2*2.25*2+0.15*(2.25*4+2*2)</f>
        <v>30.904999999999998</v>
      </c>
      <c r="I21" s="14">
        <v>0</v>
      </c>
      <c r="J21" s="14">
        <v>0</v>
      </c>
      <c r="K21" s="13">
        <f>(2.5-2.2)*(1.3+3.63)*2</f>
        <v>2.957999999999998</v>
      </c>
      <c r="L21" s="13">
        <f>2.2*(1.3+3.63)*2-0.9*2.05+0.15*(2.05*2+0.9)</f>
        <v>20.597000000000001</v>
      </c>
      <c r="M21" s="11"/>
      <c r="N21" s="3"/>
      <c r="O21" s="3"/>
    </row>
    <row r="22" spans="1:15">
      <c r="A22" s="3"/>
      <c r="B22" s="3" t="s">
        <v>17</v>
      </c>
      <c r="C22" s="11">
        <f>SUM(C8:C21)</f>
        <v>194.95</v>
      </c>
      <c r="D22" s="11">
        <f>SUM(D8:D21)</f>
        <v>0</v>
      </c>
      <c r="E22" s="11">
        <f>SUM(E8:E21)</f>
        <v>0</v>
      </c>
      <c r="F22" s="11">
        <f>SUM(F8:F21)</f>
        <v>43.050000000000004</v>
      </c>
      <c r="G22" s="14">
        <f>SUM(G16:G19)</f>
        <v>77.073000000000008</v>
      </c>
      <c r="H22" s="13">
        <f>SUM(H8:H21)</f>
        <v>410.98999999999995</v>
      </c>
      <c r="I22" s="14">
        <f>SUM(I8:I21)</f>
        <v>0</v>
      </c>
      <c r="J22" s="11">
        <f>SUM(J8:J21)</f>
        <v>0</v>
      </c>
      <c r="K22" s="13">
        <f>SUM(K8:K21)</f>
        <v>42.707999999999949</v>
      </c>
      <c r="L22" s="13">
        <f>SUM(L8:L21)</f>
        <v>176.48200000000003</v>
      </c>
      <c r="M22" s="11">
        <f>SUM(M16:M21)</f>
        <v>305.82569999999998</v>
      </c>
      <c r="N22" s="3"/>
      <c r="O22" s="14">
        <f>SUM(O17:O21)</f>
        <v>289.10169999999999</v>
      </c>
    </row>
    <row r="23" spans="1:15">
      <c r="A23" s="3"/>
      <c r="B23" s="3" t="s">
        <v>18</v>
      </c>
      <c r="C23" s="3"/>
      <c r="D23" s="3"/>
      <c r="E23" s="3"/>
      <c r="F23" s="3"/>
      <c r="G23" s="14">
        <f>SUM(C22:G22)</f>
        <v>315.07299999999998</v>
      </c>
      <c r="H23" s="3"/>
      <c r="I23" s="11"/>
      <c r="J23" s="3"/>
      <c r="K23" s="3"/>
      <c r="L23" s="3"/>
      <c r="M23" s="13">
        <f>SUM(H22,I22,J22,K22,M22)</f>
        <v>759.52369999999996</v>
      </c>
      <c r="N23" s="3"/>
      <c r="O23" s="3"/>
    </row>
    <row r="24" spans="1:15">
      <c r="A24" s="11" t="s">
        <v>19</v>
      </c>
      <c r="B24" s="12">
        <v>101</v>
      </c>
      <c r="C24" s="11">
        <v>25.19</v>
      </c>
      <c r="D24" s="11">
        <v>0</v>
      </c>
      <c r="E24" s="11">
        <v>0</v>
      </c>
      <c r="F24" s="11">
        <v>3.73</v>
      </c>
      <c r="G24" s="3"/>
      <c r="H24" s="14">
        <f t="shared" ref="H24:H26" si="4">2.5*(5.75+5.11+3.12+1.45+1.18+3.45)-0.9*2.05-1.35*2.25+0.15*(2.25*2+1.35)</f>
        <v>46.144999999999996</v>
      </c>
      <c r="I24" s="14">
        <v>0</v>
      </c>
      <c r="J24" s="11">
        <v>0</v>
      </c>
      <c r="K24" s="13">
        <f t="shared" ref="K24:K32" si="5">2.5*(2.21+1.9+1.47+1.12+1.07)-(2.21+1)*2.2-1.5*(0.9+1.47+1.12+1.07)-0.7*2.05</f>
        <v>4.0879999999999956</v>
      </c>
      <c r="L24" s="13">
        <f t="shared" ref="L24:L32" si="6">2.2*(2.21+1)+1.5*(0.9+1.71+1.47+1.12+1.07)-0.7*2.05</f>
        <v>15.032000000000002</v>
      </c>
      <c r="M24" s="3"/>
      <c r="N24" s="3"/>
      <c r="O24" s="3"/>
    </row>
    <row r="25" spans="1:15">
      <c r="A25" s="3"/>
      <c r="B25" s="12">
        <v>102</v>
      </c>
      <c r="C25" s="11">
        <v>25.19</v>
      </c>
      <c r="D25" s="11">
        <v>0</v>
      </c>
      <c r="E25" s="11">
        <v>0</v>
      </c>
      <c r="F25" s="11">
        <v>3.73</v>
      </c>
      <c r="G25" s="3"/>
      <c r="H25" s="14">
        <f t="shared" si="4"/>
        <v>46.144999999999996</v>
      </c>
      <c r="I25" s="14">
        <v>0</v>
      </c>
      <c r="J25" s="11">
        <v>0</v>
      </c>
      <c r="K25" s="13">
        <f t="shared" si="5"/>
        <v>4.0879999999999956</v>
      </c>
      <c r="L25" s="13">
        <f t="shared" si="6"/>
        <v>15.032000000000002</v>
      </c>
      <c r="M25" s="3"/>
      <c r="N25" s="3"/>
      <c r="O25" s="3"/>
    </row>
    <row r="26" spans="1:15">
      <c r="A26" s="3"/>
      <c r="B26" s="12">
        <v>103</v>
      </c>
      <c r="C26" s="11">
        <v>25.19</v>
      </c>
      <c r="D26" s="11">
        <v>0</v>
      </c>
      <c r="E26" s="11">
        <v>0</v>
      </c>
      <c r="F26" s="11">
        <v>3.73</v>
      </c>
      <c r="G26" s="3"/>
      <c r="H26" s="14">
        <f t="shared" si="4"/>
        <v>46.144999999999996</v>
      </c>
      <c r="I26" s="14">
        <v>0</v>
      </c>
      <c r="J26" s="11">
        <v>0</v>
      </c>
      <c r="K26" s="13">
        <f t="shared" si="5"/>
        <v>4.0879999999999956</v>
      </c>
      <c r="L26" s="13">
        <f t="shared" si="6"/>
        <v>15.032000000000002</v>
      </c>
      <c r="M26" s="3"/>
      <c r="N26" s="3"/>
      <c r="O26" s="3"/>
    </row>
    <row r="27" spans="1:15">
      <c r="A27" s="3"/>
      <c r="B27" s="12">
        <v>104</v>
      </c>
      <c r="C27" s="11">
        <v>13.98</v>
      </c>
      <c r="D27" s="11">
        <v>0</v>
      </c>
      <c r="E27" s="11">
        <v>0</v>
      </c>
      <c r="F27" s="11">
        <v>3.73</v>
      </c>
      <c r="G27" s="3"/>
      <c r="H27" s="14">
        <f t="shared" ref="H27:H32" si="7">2.5*(2.83+5.16+3.22+1.29+0.66+1.46+1.02)-0.9*2.05-1.35*2.25+0.15*(2.25*2+1.35)</f>
        <v>35.094999999999999</v>
      </c>
      <c r="I27" s="14">
        <v>0</v>
      </c>
      <c r="J27" s="11">
        <v>0</v>
      </c>
      <c r="K27" s="13">
        <f t="shared" si="5"/>
        <v>4.0879999999999956</v>
      </c>
      <c r="L27" s="13">
        <f t="shared" si="6"/>
        <v>15.032000000000002</v>
      </c>
      <c r="M27" s="3"/>
      <c r="N27" s="3"/>
      <c r="O27" s="3"/>
    </row>
    <row r="28" spans="1:15">
      <c r="A28" s="3"/>
      <c r="B28" s="12">
        <v>105</v>
      </c>
      <c r="C28" s="11">
        <v>13.98</v>
      </c>
      <c r="D28" s="11">
        <v>0</v>
      </c>
      <c r="E28" s="11">
        <v>0</v>
      </c>
      <c r="F28" s="11">
        <v>3.73</v>
      </c>
      <c r="G28" s="3"/>
      <c r="H28" s="14">
        <f t="shared" si="7"/>
        <v>35.094999999999999</v>
      </c>
      <c r="I28" s="14">
        <v>0</v>
      </c>
      <c r="J28" s="11">
        <v>0</v>
      </c>
      <c r="K28" s="13">
        <f t="shared" si="5"/>
        <v>4.0879999999999956</v>
      </c>
      <c r="L28" s="13">
        <f t="shared" si="6"/>
        <v>15.032000000000002</v>
      </c>
      <c r="M28" s="3"/>
      <c r="N28" s="3"/>
      <c r="O28" s="3"/>
    </row>
    <row r="29" spans="1:15">
      <c r="A29" s="3"/>
      <c r="B29" s="12">
        <v>106</v>
      </c>
      <c r="C29" s="11">
        <v>13.98</v>
      </c>
      <c r="D29" s="11">
        <v>0</v>
      </c>
      <c r="E29" s="11">
        <v>0</v>
      </c>
      <c r="F29" s="11">
        <v>3.73</v>
      </c>
      <c r="G29" s="3"/>
      <c r="H29" s="14">
        <f t="shared" si="7"/>
        <v>35.094999999999999</v>
      </c>
      <c r="I29" s="14">
        <v>0</v>
      </c>
      <c r="J29" s="11">
        <v>0</v>
      </c>
      <c r="K29" s="13">
        <f t="shared" si="5"/>
        <v>4.0879999999999956</v>
      </c>
      <c r="L29" s="13">
        <f t="shared" si="6"/>
        <v>15.032000000000002</v>
      </c>
      <c r="M29" s="3"/>
      <c r="N29" s="3"/>
      <c r="O29" s="3"/>
    </row>
    <row r="30" spans="1:15">
      <c r="A30" s="3"/>
      <c r="B30" s="12">
        <v>107</v>
      </c>
      <c r="C30" s="11">
        <v>13.98</v>
      </c>
      <c r="D30" s="11">
        <v>0</v>
      </c>
      <c r="E30" s="11">
        <v>0</v>
      </c>
      <c r="F30" s="11">
        <v>3.73</v>
      </c>
      <c r="G30" s="3"/>
      <c r="H30" s="14">
        <f t="shared" si="7"/>
        <v>35.094999999999999</v>
      </c>
      <c r="I30" s="14">
        <v>0</v>
      </c>
      <c r="J30" s="11">
        <v>0</v>
      </c>
      <c r="K30" s="13">
        <f t="shared" si="5"/>
        <v>4.0879999999999956</v>
      </c>
      <c r="L30" s="13">
        <f t="shared" si="6"/>
        <v>15.032000000000002</v>
      </c>
      <c r="M30" s="3"/>
      <c r="N30" s="3"/>
      <c r="O30" s="3"/>
    </row>
    <row r="31" spans="1:15">
      <c r="A31" s="3"/>
      <c r="B31" s="12">
        <v>108</v>
      </c>
      <c r="C31" s="11">
        <v>13.98</v>
      </c>
      <c r="D31" s="11">
        <v>0</v>
      </c>
      <c r="E31" s="11">
        <v>0</v>
      </c>
      <c r="F31" s="11">
        <v>3.73</v>
      </c>
      <c r="G31" s="3"/>
      <c r="H31" s="14">
        <f t="shared" si="7"/>
        <v>35.094999999999999</v>
      </c>
      <c r="I31" s="14">
        <v>0</v>
      </c>
      <c r="J31" s="11">
        <v>0</v>
      </c>
      <c r="K31" s="13">
        <f t="shared" si="5"/>
        <v>4.0879999999999956</v>
      </c>
      <c r="L31" s="13">
        <f t="shared" si="6"/>
        <v>15.032000000000002</v>
      </c>
      <c r="M31" s="3"/>
      <c r="N31" s="3"/>
      <c r="O31" s="3"/>
    </row>
    <row r="32" spans="1:15">
      <c r="A32" s="3"/>
      <c r="B32" s="4">
        <v>109</v>
      </c>
      <c r="C32" s="11">
        <v>13.98</v>
      </c>
      <c r="D32" s="11">
        <v>0</v>
      </c>
      <c r="E32" s="11">
        <v>0</v>
      </c>
      <c r="F32" s="11">
        <v>3.73</v>
      </c>
      <c r="G32" s="3"/>
      <c r="H32" s="14">
        <f t="shared" si="7"/>
        <v>35.094999999999999</v>
      </c>
      <c r="I32" s="14">
        <v>0</v>
      </c>
      <c r="J32" s="11">
        <v>0</v>
      </c>
      <c r="K32" s="13">
        <f t="shared" si="5"/>
        <v>4.0879999999999956</v>
      </c>
      <c r="L32" s="13">
        <f t="shared" si="6"/>
        <v>15.032000000000002</v>
      </c>
      <c r="M32" s="3"/>
      <c r="N32" s="3"/>
      <c r="O32" s="3"/>
    </row>
    <row r="33" spans="1:15">
      <c r="A33" s="3"/>
      <c r="B33" s="4" t="s">
        <v>11</v>
      </c>
      <c r="C33" s="3"/>
      <c r="D33" s="3"/>
      <c r="E33" s="3"/>
      <c r="F33" s="3"/>
      <c r="G33" s="14">
        <f>1.77*1.83</f>
        <v>3.2391000000000001</v>
      </c>
      <c r="H33" s="3"/>
      <c r="I33" s="3"/>
      <c r="J33" s="3"/>
      <c r="K33" s="3"/>
      <c r="L33" s="3"/>
      <c r="M33" s="3">
        <f>2.5*(2.26+1.91)*2-0.9*2</f>
        <v>19.05</v>
      </c>
      <c r="N33" s="3"/>
      <c r="O33" s="3"/>
    </row>
    <row r="34" spans="1:15">
      <c r="A34" s="3"/>
      <c r="B34" s="4">
        <v>111</v>
      </c>
      <c r="C34" s="11">
        <v>17.5</v>
      </c>
      <c r="D34" s="11">
        <v>18</v>
      </c>
      <c r="E34" s="11">
        <v>0</v>
      </c>
      <c r="F34" s="11">
        <v>4.5</v>
      </c>
      <c r="G34" s="3"/>
      <c r="H34" s="14">
        <f>2.5*(3.63+4.08)*2-0.9*2.05-3*2.25+0.15*(2*2.25+3)</f>
        <v>31.08</v>
      </c>
      <c r="I34" s="14">
        <f>2.5*(4.33+3.63)*2-0.9*2.05-2*2.25*2+0.15*(2.25*4+2*2)</f>
        <v>30.904999999999998</v>
      </c>
      <c r="J34" s="13">
        <f>2.5*(1.8*2+0.12)</f>
        <v>9.3000000000000007</v>
      </c>
      <c r="K34" s="13">
        <f>(2.5-2.2)*(1.21+1.69)*2+(2.5-2.2)*(1.18+1.69)*2</f>
        <v>3.461999999999998</v>
      </c>
      <c r="L34" s="13">
        <f>2.2*(1.18+1.69)*2+2.2*(1.21+1.69)*2-0.8*2.05*3+0.15*(2.05*2+0.8)+0.4*(2.05*2+0.8)</f>
        <v>23.163000000000004</v>
      </c>
      <c r="M34" s="3"/>
      <c r="N34" s="13">
        <f>2.5*(2.99+3.63+2.53)</f>
        <v>22.875</v>
      </c>
      <c r="O34" s="3"/>
    </row>
    <row r="35" spans="1:15">
      <c r="A35" s="3"/>
      <c r="B35" s="4" t="s">
        <v>12</v>
      </c>
      <c r="C35" s="3"/>
      <c r="D35" s="3"/>
      <c r="E35" s="3"/>
      <c r="F35" s="3"/>
      <c r="G35" s="11">
        <v>60.81</v>
      </c>
      <c r="H35" s="3"/>
      <c r="I35" s="3"/>
      <c r="J35" s="3"/>
      <c r="K35" s="3"/>
      <c r="L35" s="3"/>
      <c r="M35" s="11">
        <f>2.5*(1.54+35.85)*2+2.5*(6.51+3.49+7.38)-3.03*2.05+0.28*(2.05*2+3.03)</f>
        <v>226.18489999999997</v>
      </c>
      <c r="N35" s="3"/>
      <c r="O35" s="14">
        <f>2.5*(1.54+35.85)*2+2.5*(6.51+3.49+7.38)-3.03*2.05+0.28*(2.05*2+3.03)</f>
        <v>226.18489999999997</v>
      </c>
    </row>
    <row r="36" spans="1:15">
      <c r="A36" s="3"/>
      <c r="B36" s="4" t="s">
        <v>13</v>
      </c>
      <c r="C36" s="3"/>
      <c r="D36" s="3"/>
      <c r="E36" s="3"/>
      <c r="F36" s="3"/>
      <c r="G36" s="14">
        <f>1.3*9.71</f>
        <v>12.623000000000001</v>
      </c>
      <c r="H36" s="3"/>
      <c r="I36" s="3"/>
      <c r="J36" s="3"/>
      <c r="K36" s="3"/>
      <c r="L36" s="3"/>
      <c r="M36" s="13">
        <f>2.74*(5.57+2.64)*2-2.64*2.3+0.4*(2*2.3+2.64)+0.3*2.64</f>
        <v>42.606800000000007</v>
      </c>
      <c r="N36" s="3"/>
      <c r="O36" s="14">
        <f>2.74*(5.57+2.64)*2-2.64*2.3+0.4*(2*2.3+2.64)+0.3*2.64</f>
        <v>42.606800000000007</v>
      </c>
    </row>
    <row r="37" spans="1:1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  <c r="M37" s="10">
        <v>13</v>
      </c>
      <c r="N37" s="4">
        <v>14</v>
      </c>
      <c r="O37" s="4">
        <v>15</v>
      </c>
    </row>
    <row r="38" spans="1:15">
      <c r="A38" s="3"/>
      <c r="B38" s="3" t="s">
        <v>17</v>
      </c>
      <c r="C38" s="3">
        <f>SUM(C24:C36)</f>
        <v>176.95</v>
      </c>
      <c r="D38" s="3">
        <f>SUM(D24:D34)</f>
        <v>18</v>
      </c>
      <c r="E38" s="3">
        <f>SUM(E24:E36)</f>
        <v>0</v>
      </c>
      <c r="F38" s="3">
        <f>SUM(F24:F36)</f>
        <v>38.07</v>
      </c>
      <c r="G38" s="11">
        <f>SUM(G33:G36)</f>
        <v>76.6721</v>
      </c>
      <c r="H38" s="13">
        <f>SUM(H24:H36)</f>
        <v>380.08499999999998</v>
      </c>
      <c r="I38" s="13">
        <f>SUM(I24:I36)</f>
        <v>30.904999999999998</v>
      </c>
      <c r="J38" s="3">
        <f>SUM(J24:J36)</f>
        <v>9.3000000000000007</v>
      </c>
      <c r="K38" s="13">
        <f>SUM(K24:K36)</f>
        <v>40.253999999999948</v>
      </c>
      <c r="L38" s="13">
        <f>SUM(L24:L36)</f>
        <v>158.45100000000002</v>
      </c>
      <c r="M38" s="3">
        <f>SUM(M33:M36)</f>
        <v>287.8417</v>
      </c>
      <c r="N38" s="3"/>
      <c r="O38" s="14">
        <f>SUM(O35:O36)</f>
        <v>268.79169999999999</v>
      </c>
    </row>
    <row r="39" spans="1:15">
      <c r="A39" s="3"/>
      <c r="B39" s="3" t="s">
        <v>18</v>
      </c>
      <c r="C39" s="3"/>
      <c r="D39" s="3"/>
      <c r="E39" s="3"/>
      <c r="F39" s="3"/>
      <c r="G39" s="11">
        <f>SUM(C38:G38)</f>
        <v>309.69209999999998</v>
      </c>
      <c r="H39" s="3"/>
      <c r="I39" s="3"/>
      <c r="J39" s="3"/>
      <c r="K39" s="3"/>
      <c r="L39" s="3"/>
      <c r="M39" s="13">
        <f>SUM(H38,I38,J38,K38,M38)</f>
        <v>748.38569999999993</v>
      </c>
      <c r="N39" s="3"/>
      <c r="O39" s="3"/>
    </row>
    <row r="40" spans="1:15">
      <c r="A40" s="3" t="s">
        <v>20</v>
      </c>
      <c r="B40" s="4">
        <v>201</v>
      </c>
      <c r="C40" s="11">
        <v>25.19</v>
      </c>
      <c r="D40" s="11">
        <v>0</v>
      </c>
      <c r="E40" s="11">
        <v>0</v>
      </c>
      <c r="F40" s="11">
        <v>3.73</v>
      </c>
      <c r="G40" s="3"/>
      <c r="H40" s="14">
        <f t="shared" ref="H40:H42" si="8">2.5*(5.75+5.11+3.12+1.45+1.18+3.45)-0.9*2.05-1.35*2.25+0.15*(2.25*2+1.35)</f>
        <v>46.144999999999996</v>
      </c>
      <c r="I40" s="14">
        <v>0</v>
      </c>
      <c r="J40" s="14">
        <v>0</v>
      </c>
      <c r="K40" s="13">
        <f t="shared" ref="K40:K48" si="9">2.5*(2.21+1.9+1.47+1.12+1.07)-(2.21+1)*2.2-1.5*(0.9+1.47+1.12+1.07)-0.7*2.05</f>
        <v>4.0879999999999956</v>
      </c>
      <c r="L40" s="13">
        <f t="shared" ref="L40:L48" si="10">2.2*(2.21+1)+1.5*(0.9+1.71+1.47+1.12+1.07)-0.7*2.05</f>
        <v>15.032000000000002</v>
      </c>
      <c r="M40" s="3"/>
      <c r="N40" s="3"/>
      <c r="O40" s="3"/>
    </row>
    <row r="41" spans="1:15">
      <c r="A41" s="3"/>
      <c r="B41" s="4">
        <v>202</v>
      </c>
      <c r="C41" s="11">
        <v>25.19</v>
      </c>
      <c r="D41" s="11">
        <v>0</v>
      </c>
      <c r="E41" s="11">
        <v>0</v>
      </c>
      <c r="F41" s="11">
        <v>3.73</v>
      </c>
      <c r="G41" s="3"/>
      <c r="H41" s="14">
        <f t="shared" si="8"/>
        <v>46.144999999999996</v>
      </c>
      <c r="I41" s="14">
        <v>0</v>
      </c>
      <c r="J41" s="14">
        <v>0</v>
      </c>
      <c r="K41" s="13">
        <f t="shared" si="9"/>
        <v>4.0879999999999956</v>
      </c>
      <c r="L41" s="13">
        <f t="shared" si="10"/>
        <v>15.032000000000002</v>
      </c>
      <c r="M41" s="3"/>
      <c r="N41" s="3"/>
      <c r="O41" s="3"/>
    </row>
    <row r="42" spans="1:15">
      <c r="A42" s="3"/>
      <c r="B42" s="4">
        <v>203</v>
      </c>
      <c r="C42" s="11">
        <v>25.19</v>
      </c>
      <c r="D42" s="11">
        <v>0</v>
      </c>
      <c r="E42" s="11">
        <v>0</v>
      </c>
      <c r="F42" s="11">
        <v>3.73</v>
      </c>
      <c r="G42" s="3"/>
      <c r="H42" s="14">
        <f t="shared" si="8"/>
        <v>46.144999999999996</v>
      </c>
      <c r="I42" s="14">
        <v>0</v>
      </c>
      <c r="J42" s="14">
        <v>0</v>
      </c>
      <c r="K42" s="13">
        <f t="shared" si="9"/>
        <v>4.0879999999999956</v>
      </c>
      <c r="L42" s="13">
        <f t="shared" si="10"/>
        <v>15.032000000000002</v>
      </c>
      <c r="M42" s="3"/>
      <c r="N42" s="3"/>
      <c r="O42" s="3"/>
    </row>
    <row r="43" spans="1:15">
      <c r="A43" s="3"/>
      <c r="B43" s="4">
        <v>204</v>
      </c>
      <c r="C43" s="11">
        <v>13.98</v>
      </c>
      <c r="D43" s="11">
        <v>0</v>
      </c>
      <c r="E43" s="11">
        <v>0</v>
      </c>
      <c r="F43" s="11">
        <v>3.73</v>
      </c>
      <c r="G43" s="3"/>
      <c r="H43" s="14">
        <f t="shared" ref="H43:H48" si="11">2.5*(2.83+5.16+3.22+1.29+0.66+1.46+1.02)-0.9*2.05-1.35*2.25+0.15*(2.25*2+1.35)</f>
        <v>35.094999999999999</v>
      </c>
      <c r="I43" s="14">
        <v>0</v>
      </c>
      <c r="J43" s="14">
        <v>0</v>
      </c>
      <c r="K43" s="13">
        <f t="shared" si="9"/>
        <v>4.0879999999999956</v>
      </c>
      <c r="L43" s="13">
        <f t="shared" si="10"/>
        <v>15.032000000000002</v>
      </c>
      <c r="M43" s="3"/>
      <c r="N43" s="3"/>
      <c r="O43" s="3"/>
    </row>
    <row r="44" spans="1:15">
      <c r="A44" s="3"/>
      <c r="B44" s="4">
        <v>205</v>
      </c>
      <c r="C44" s="11">
        <v>13.69</v>
      </c>
      <c r="D44" s="11">
        <v>0</v>
      </c>
      <c r="E44" s="11">
        <v>0</v>
      </c>
      <c r="F44" s="11">
        <v>3.73</v>
      </c>
      <c r="G44" s="3"/>
      <c r="H44" s="14">
        <f t="shared" si="11"/>
        <v>35.094999999999999</v>
      </c>
      <c r="I44" s="14">
        <v>0</v>
      </c>
      <c r="J44" s="14">
        <v>0</v>
      </c>
      <c r="K44" s="13">
        <f t="shared" si="9"/>
        <v>4.0879999999999956</v>
      </c>
      <c r="L44" s="13">
        <f t="shared" si="10"/>
        <v>15.032000000000002</v>
      </c>
      <c r="M44" s="3"/>
      <c r="N44" s="3"/>
      <c r="O44" s="3"/>
    </row>
    <row r="45" spans="1:15">
      <c r="A45" s="3"/>
      <c r="B45" s="4">
        <v>206</v>
      </c>
      <c r="C45" s="11">
        <v>13.69</v>
      </c>
      <c r="D45" s="11">
        <v>0</v>
      </c>
      <c r="E45" s="11">
        <v>0</v>
      </c>
      <c r="F45" s="11">
        <v>3.73</v>
      </c>
      <c r="G45" s="3"/>
      <c r="H45" s="14">
        <f t="shared" si="11"/>
        <v>35.094999999999999</v>
      </c>
      <c r="I45" s="14">
        <v>0</v>
      </c>
      <c r="J45" s="14">
        <v>0</v>
      </c>
      <c r="K45" s="13">
        <f t="shared" si="9"/>
        <v>4.0879999999999956</v>
      </c>
      <c r="L45" s="13">
        <f t="shared" si="10"/>
        <v>15.032000000000002</v>
      </c>
      <c r="M45" s="3"/>
      <c r="N45" s="3"/>
      <c r="O45" s="3"/>
    </row>
    <row r="46" spans="1:15">
      <c r="A46" s="3"/>
      <c r="B46" s="4">
        <v>207</v>
      </c>
      <c r="C46" s="11">
        <v>13.69</v>
      </c>
      <c r="D46" s="11">
        <v>0</v>
      </c>
      <c r="E46" s="11">
        <v>0</v>
      </c>
      <c r="F46" s="11">
        <v>3.73</v>
      </c>
      <c r="G46" s="3"/>
      <c r="H46" s="14">
        <f t="shared" si="11"/>
        <v>35.094999999999999</v>
      </c>
      <c r="I46" s="14">
        <v>0</v>
      </c>
      <c r="J46" s="14">
        <v>0</v>
      </c>
      <c r="K46" s="13">
        <f t="shared" si="9"/>
        <v>4.0879999999999956</v>
      </c>
      <c r="L46" s="13">
        <f t="shared" si="10"/>
        <v>15.032000000000002</v>
      </c>
      <c r="M46" s="3"/>
      <c r="N46" s="3"/>
      <c r="O46" s="3"/>
    </row>
    <row r="47" spans="1:15">
      <c r="A47" s="3"/>
      <c r="B47" s="4">
        <v>208</v>
      </c>
      <c r="C47" s="11">
        <v>13.69</v>
      </c>
      <c r="D47" s="11">
        <v>0</v>
      </c>
      <c r="E47" s="11">
        <v>0</v>
      </c>
      <c r="F47" s="11">
        <v>3.73</v>
      </c>
      <c r="G47" s="3"/>
      <c r="H47" s="14">
        <f t="shared" si="11"/>
        <v>35.094999999999999</v>
      </c>
      <c r="I47" s="14">
        <v>0</v>
      </c>
      <c r="J47" s="14">
        <v>0</v>
      </c>
      <c r="K47" s="13">
        <f t="shared" si="9"/>
        <v>4.0879999999999956</v>
      </c>
      <c r="L47" s="13">
        <f t="shared" si="10"/>
        <v>15.032000000000002</v>
      </c>
      <c r="M47" s="3"/>
      <c r="N47" s="3"/>
      <c r="O47" s="3"/>
    </row>
    <row r="48" spans="1:15">
      <c r="A48" s="3"/>
      <c r="B48" s="4">
        <v>209</v>
      </c>
      <c r="C48" s="11">
        <v>13.36</v>
      </c>
      <c r="D48" s="11">
        <v>0</v>
      </c>
      <c r="E48" s="11">
        <v>0</v>
      </c>
      <c r="F48" s="11">
        <v>3.73</v>
      </c>
      <c r="G48" s="3"/>
      <c r="H48" s="14">
        <f t="shared" si="11"/>
        <v>35.094999999999999</v>
      </c>
      <c r="I48" s="14">
        <v>0</v>
      </c>
      <c r="J48" s="14">
        <v>0</v>
      </c>
      <c r="K48" s="13">
        <f t="shared" si="9"/>
        <v>4.0879999999999956</v>
      </c>
      <c r="L48" s="13">
        <f t="shared" si="10"/>
        <v>15.032000000000002</v>
      </c>
      <c r="M48" s="3"/>
      <c r="N48" s="3"/>
      <c r="O48" s="3"/>
    </row>
    <row r="49" spans="1:15">
      <c r="A49" s="3"/>
      <c r="B49" s="4" t="s">
        <v>11</v>
      </c>
      <c r="C49" s="3"/>
      <c r="D49" s="3"/>
      <c r="E49" s="3"/>
      <c r="F49" s="3"/>
      <c r="G49" s="14">
        <f>1.77*1.83</f>
        <v>3.2391000000000001</v>
      </c>
      <c r="H49" s="3"/>
      <c r="I49" s="3"/>
      <c r="J49" s="3"/>
      <c r="K49" s="3"/>
      <c r="L49" s="3"/>
      <c r="M49" s="3">
        <f>2.5*(2.26+1.91)*2-0.9*2</f>
        <v>19.05</v>
      </c>
      <c r="N49" s="3"/>
      <c r="O49" s="3"/>
    </row>
    <row r="50" spans="1:15">
      <c r="A50" s="3"/>
      <c r="B50" s="4">
        <v>211</v>
      </c>
      <c r="C50" s="11">
        <v>17.5</v>
      </c>
      <c r="D50" s="11">
        <v>18</v>
      </c>
      <c r="E50" s="11">
        <v>0</v>
      </c>
      <c r="F50" s="11">
        <v>4.5</v>
      </c>
      <c r="G50" s="3"/>
      <c r="H50" s="14">
        <f>2.5*(3.63+4.08)*2-0.9*2.05-3*2.25+0.15*(2*2.25+3)</f>
        <v>31.08</v>
      </c>
      <c r="I50" s="14">
        <f>2.5*(4.33+3.63)*2-0.9*2.05-2*2.25*2+0.15*(2.25*4+2*2)</f>
        <v>30.904999999999998</v>
      </c>
      <c r="J50" s="13">
        <f>2.5*(1.8*2+0.12)</f>
        <v>9.3000000000000007</v>
      </c>
      <c r="K50" s="13">
        <f>(2.5-2.2)*(1.21+1.69)*2+(2.5-2.2)*(1.18+1.69)*2</f>
        <v>3.461999999999998</v>
      </c>
      <c r="L50" s="13">
        <f>2.2*(1.18+1.69)*2+2.2*(1.21+1.69)*2-0.8*2.05*3+0.15*(2.05*2+0.8)+0.4*(2.05*2+0.8)</f>
        <v>23.163000000000004</v>
      </c>
      <c r="M50" s="3"/>
      <c r="N50" s="13">
        <f>2.5*(2.99+3.63+2.53)</f>
        <v>22.875</v>
      </c>
      <c r="O50" s="3"/>
    </row>
    <row r="51" spans="1:15">
      <c r="A51" s="3"/>
      <c r="B51" s="4" t="s">
        <v>12</v>
      </c>
      <c r="C51" s="3"/>
      <c r="D51" s="3"/>
      <c r="E51" s="3"/>
      <c r="F51" s="3"/>
      <c r="G51" s="11">
        <v>60.81</v>
      </c>
      <c r="H51" s="3"/>
      <c r="I51" s="3"/>
      <c r="J51" s="3"/>
      <c r="K51" s="3"/>
      <c r="L51" s="3"/>
      <c r="M51" s="11">
        <f>2.5*(1.54+35.85)*2+2.5*(6.51+3.49+7.38)-3.03*2.05+0.28*(2.05*2+3.03)</f>
        <v>226.18489999999997</v>
      </c>
      <c r="N51" s="3"/>
      <c r="O51" s="14">
        <f>2.5*(1.54+35.85)*2+2.5*(6.51+3.49+7.38)-3.03*2.05+0.28*(2.05*2+3.03)</f>
        <v>226.18489999999997</v>
      </c>
    </row>
    <row r="52" spans="1:15">
      <c r="A52" s="3"/>
      <c r="B52" s="4" t="s">
        <v>13</v>
      </c>
      <c r="C52" s="3"/>
      <c r="D52" s="3"/>
      <c r="E52" s="3"/>
      <c r="F52" s="3"/>
      <c r="G52" s="14">
        <v>9.6999999999999993</v>
      </c>
      <c r="H52" s="3"/>
      <c r="I52" s="3"/>
      <c r="J52" s="3"/>
      <c r="K52" s="3"/>
      <c r="L52" s="3"/>
      <c r="M52" s="13">
        <f>2.74*(5.57+2.64)*2-2.64*2.3+0.4*(2*2.3+2.64)+0.3*2.64+(3.98-2.74)*(5.57+2.64+5.57)</f>
        <v>59.694000000000003</v>
      </c>
      <c r="N52" s="3"/>
      <c r="O52" s="14">
        <f>2.74*(5.57+2.64)*2-2.64*2.3+0.4*(2*2.3+2.64)+0.3*2.64+(3.98-2.74)*(5.57+2.64+5.57)</f>
        <v>59.694000000000003</v>
      </c>
    </row>
    <row r="53" spans="1:15">
      <c r="A53" s="3"/>
      <c r="B53" s="3" t="s">
        <v>17</v>
      </c>
      <c r="C53" s="3">
        <f>SUM(C40:C52)</f>
        <v>175.17000000000002</v>
      </c>
      <c r="D53" s="3">
        <f>SUM(D40:D52)</f>
        <v>18</v>
      </c>
      <c r="E53" s="3">
        <f>SUM(E40:E52)</f>
        <v>0</v>
      </c>
      <c r="F53" s="3">
        <f>SUM(F40:F52)</f>
        <v>38.07</v>
      </c>
      <c r="G53" s="3">
        <f>SUM(G49:G52)</f>
        <v>73.749099999999999</v>
      </c>
      <c r="H53" s="13">
        <f>SUM(H40:H52)</f>
        <v>380.08499999999998</v>
      </c>
      <c r="I53" s="13">
        <f>SUM(I40:I52)</f>
        <v>30.904999999999998</v>
      </c>
      <c r="J53" s="3">
        <f>SUM(J40:J52)</f>
        <v>9.3000000000000007</v>
      </c>
      <c r="K53" s="13">
        <f>SUM(K40:K52)</f>
        <v>40.253999999999948</v>
      </c>
      <c r="L53" s="13">
        <f>SUM(L40:L52)</f>
        <v>158.45100000000002</v>
      </c>
      <c r="M53" s="3">
        <f>SUM(M49:M52)</f>
        <v>304.9289</v>
      </c>
      <c r="N53" s="13">
        <f>SUM(N34,N50)</f>
        <v>45.75</v>
      </c>
      <c r="O53" s="14">
        <f>SUM(O51,O52)</f>
        <v>285.87889999999999</v>
      </c>
    </row>
    <row r="54" spans="1:15">
      <c r="A54" s="3"/>
      <c r="B54" s="3" t="s">
        <v>18</v>
      </c>
      <c r="C54" s="3"/>
      <c r="D54" s="3"/>
      <c r="E54" s="3"/>
      <c r="F54" s="3"/>
      <c r="G54" s="3">
        <f>SUM(C53:G53)</f>
        <v>304.98910000000001</v>
      </c>
      <c r="H54" s="3"/>
      <c r="I54" s="3"/>
      <c r="J54" s="3"/>
      <c r="K54" s="3"/>
      <c r="L54" s="13">
        <f>SUM(L22,L38,L53)</f>
        <v>493.38400000000007</v>
      </c>
      <c r="M54" s="13">
        <f>SUM(H53,I53,J53,K53,M53)</f>
        <v>765.47289999999998</v>
      </c>
      <c r="N54" s="13"/>
      <c r="O54" s="14">
        <f>SUM(O22,O38,O53)</f>
        <v>843.77229999999986</v>
      </c>
    </row>
    <row r="55" spans="1:15">
      <c r="A55" s="3"/>
      <c r="B55" s="3" t="s">
        <v>18</v>
      </c>
      <c r="C55" s="3"/>
      <c r="D55" s="3"/>
      <c r="E55" s="3"/>
      <c r="F55" s="3"/>
      <c r="G55" s="13">
        <f>SUM(G23,G39,G54)</f>
        <v>929.75419999999997</v>
      </c>
      <c r="H55" s="3"/>
      <c r="I55" s="3"/>
      <c r="J55" s="3"/>
      <c r="K55" s="3"/>
      <c r="L55" s="3"/>
      <c r="M55" s="13">
        <f>SUM(M23,M39,M54)</f>
        <v>2273.3823000000002</v>
      </c>
      <c r="N55" s="3"/>
      <c r="O55" s="3"/>
    </row>
    <row r="56" spans="1:15">
      <c r="O56" t="s">
        <v>21</v>
      </c>
    </row>
  </sheetData>
  <mergeCells count="1">
    <mergeCell ref="K1:O1"/>
  </mergeCells>
  <pageMargins left="0.7" right="0.7" top="0.75" bottom="0.75" header="0.3" footer="0.3"/>
  <pageSetup paperSize="9" orientation="landscape" horizontalDpi="0" verticalDpi="0" r:id="rId1"/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Aliczia</dc:creator>
  <cp:lastModifiedBy>Monika Kalinowska-Światły</cp:lastModifiedBy>
  <cp:lastPrinted>2019-03-24T16:45:01Z</cp:lastPrinted>
  <dcterms:created xsi:type="dcterms:W3CDTF">2019-03-16T11:48:22Z</dcterms:created>
  <dcterms:modified xsi:type="dcterms:W3CDTF">2019-05-15T09:11:14Z</dcterms:modified>
</cp:coreProperties>
</file>